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56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<sst xmlns="http://schemas.openxmlformats.org/spreadsheetml/2006/main" count="719" uniqueCount="630">
  <si>
    <t>Code</t>
  </si>
  <si>
    <t>Intitulé</t>
  </si>
  <si>
    <t>Nom</t>
  </si>
  <si>
    <t>Nom complet</t>
  </si>
  <si>
    <t>Alti</t>
  </si>
  <si>
    <t>IGN</t>
  </si>
  <si>
    <t>IGN Quad</t>
  </si>
  <si>
    <t>Coord</t>
  </si>
  <si>
    <t>TOP100</t>
  </si>
  <si>
    <t>Documents</t>
  </si>
  <si>
    <t>Michelin</t>
  </si>
  <si>
    <t>Michelin LOCAL</t>
  </si>
  <si>
    <t>Michelin DEPT</t>
  </si>
  <si>
    <t>Accès</t>
  </si>
  <si>
    <t>Diff</t>
  </si>
  <si>
    <t>Lim</t>
  </si>
  <si>
    <t>WGS84 Lon S</t>
  </si>
  <si>
    <t>WGS84 Lat S</t>
  </si>
  <si>
    <t>WGS84 Lon D</t>
  </si>
  <si>
    <t>WGS84 Lat D</t>
  </si>
  <si>
    <t>UTM E</t>
  </si>
  <si>
    <t>UTM N</t>
  </si>
  <si>
    <t>Lon_IGN</t>
  </si>
  <si>
    <t>Lat_IGN</t>
  </si>
  <si>
    <t>Remarques</t>
  </si>
  <si>
    <t>FR-05-1985a</t>
  </si>
  <si>
    <t>Col des ~</t>
  </si>
  <si>
    <t>Lauzes</t>
  </si>
  <si>
    <t>Col des Lauzes</t>
  </si>
  <si>
    <t>3437E</t>
  </si>
  <si>
    <t>280-199</t>
  </si>
  <si>
    <t>300-4965-01-10</t>
  </si>
  <si>
    <t>R</t>
  </si>
  <si>
    <t>006°28'17,3"E</t>
  </si>
  <si>
    <t>044°49'08,5"N</t>
  </si>
  <si>
    <t>32 300 086</t>
  </si>
  <si>
    <t>4965 957</t>
  </si>
  <si>
    <t>FR-06-0855</t>
  </si>
  <si>
    <t>Pas de ~</t>
  </si>
  <si>
    <t>Nougairon</t>
  </si>
  <si>
    <t>Pas de Nougairon</t>
  </si>
  <si>
    <t>3742O</t>
  </si>
  <si>
    <t>072-078</t>
  </si>
  <si>
    <t>360-4850-21-22</t>
  </si>
  <si>
    <t>007°17'09,8"E</t>
  </si>
  <si>
    <t>043°48'36,5"N</t>
  </si>
  <si>
    <t>32 362 148</t>
  </si>
  <si>
    <t>4852 214</t>
  </si>
  <si>
    <t>FR-06-1175a</t>
  </si>
  <si>
    <t>Collet de ~</t>
  </si>
  <si>
    <t>Figuière</t>
  </si>
  <si>
    <t>Collet de Figuière</t>
  </si>
  <si>
    <t>3641O</t>
  </si>
  <si>
    <t>047-100</t>
  </si>
  <si>
    <t>330-4875-13-01</t>
  </si>
  <si>
    <t>006°53'42,6"E</t>
  </si>
  <si>
    <t>044°00'35,1"N</t>
  </si>
  <si>
    <t>32 331 273</t>
  </si>
  <si>
    <t>4875 109</t>
  </si>
  <si>
    <t>FR-06-1687</t>
  </si>
  <si>
    <t>Baisse de ~</t>
  </si>
  <si>
    <t>Près du Lac</t>
  </si>
  <si>
    <t>Baisse de Près du Lac</t>
  </si>
  <si>
    <t>050-125</t>
  </si>
  <si>
    <t>330-4875-17-26</t>
  </si>
  <si>
    <t>S, GR</t>
  </si>
  <si>
    <t>006°53'58,3"E</t>
  </si>
  <si>
    <t>044°01'55,9"N</t>
  </si>
  <si>
    <t>32 331 686</t>
  </si>
  <si>
    <t>4877 593</t>
  </si>
  <si>
    <t>FR-06-1945</t>
  </si>
  <si>
    <t>Venanson</t>
  </si>
  <si>
    <t>Baisse de Venanson</t>
  </si>
  <si>
    <t>3741O</t>
  </si>
  <si>
    <t>028-111</t>
  </si>
  <si>
    <t>355-4875-33-06</t>
  </si>
  <si>
    <t>007°13'56,2"E</t>
  </si>
  <si>
    <t>044°01'12,8"N</t>
  </si>
  <si>
    <t>32 358 322</t>
  </si>
  <si>
    <t>4875 637</t>
  </si>
  <si>
    <t>FR-06-2300</t>
  </si>
  <si>
    <t>Baisse des ~</t>
  </si>
  <si>
    <t>Roubines</t>
  </si>
  <si>
    <t>Baisse des Roubines</t>
  </si>
  <si>
    <t>3540E</t>
  </si>
  <si>
    <t>273-108</t>
  </si>
  <si>
    <t>325-4895-07-11</t>
  </si>
  <si>
    <t>006°49'08,1"E</t>
  </si>
  <si>
    <t>044°11'50,1"N</t>
  </si>
  <si>
    <t>32 325 713</t>
  </si>
  <si>
    <t>4896 093</t>
  </si>
  <si>
    <t>FR-09-0480</t>
  </si>
  <si>
    <t>Col del ~</t>
  </si>
  <si>
    <t>Pigné</t>
  </si>
  <si>
    <t>Col del Pigné</t>
  </si>
  <si>
    <t>2146E</t>
  </si>
  <si>
    <t>241-024</t>
  </si>
  <si>
    <t>395-4765-17-12</t>
  </si>
  <si>
    <t>001°43'56,0"E</t>
  </si>
  <si>
    <t>043°02'29,3"N</t>
  </si>
  <si>
    <t>31 396 735</t>
  </si>
  <si>
    <t>4766 199</t>
  </si>
  <si>
    <t>FR-09-0510</t>
  </si>
  <si>
    <t>Pas de la ~</t>
  </si>
  <si>
    <t>Coste</t>
  </si>
  <si>
    <t>Pas de la Coste</t>
  </si>
  <si>
    <t>2047E</t>
  </si>
  <si>
    <t>188-167</t>
  </si>
  <si>
    <t>360-4760-20-11</t>
  </si>
  <si>
    <t>S</t>
  </si>
  <si>
    <t>001°18'26,7"E</t>
  </si>
  <si>
    <t>042°59'23,7"N</t>
  </si>
  <si>
    <t>31 362 017</t>
  </si>
  <si>
    <t>4761 086</t>
  </si>
  <si>
    <t>FR-09-0517</t>
  </si>
  <si>
    <t>Col de l'~</t>
  </si>
  <si>
    <t>Homme</t>
  </si>
  <si>
    <t>Col de l'Homme</t>
  </si>
  <si>
    <t>252-021</t>
  </si>
  <si>
    <t>395-4765-28-09</t>
  </si>
  <si>
    <t>001°44'45,4"E</t>
  </si>
  <si>
    <t>043°02'19,9"N</t>
  </si>
  <si>
    <t>31 397 848</t>
  </si>
  <si>
    <t>4765 894</t>
  </si>
  <si>
    <t>FR-09-0639</t>
  </si>
  <si>
    <t>Séry</t>
  </si>
  <si>
    <t>Pas de Séry</t>
  </si>
  <si>
    <t>1947E</t>
  </si>
  <si>
    <t>(048)-192</t>
  </si>
  <si>
    <t>335-4760-35-41</t>
  </si>
  <si>
    <t>001°01'03,7"E</t>
  </si>
  <si>
    <t>043°00'45,7"N</t>
  </si>
  <si>
    <t>31 338 456</t>
  </si>
  <si>
    <t>4764 130</t>
  </si>
  <si>
    <t>FR-09-0735a</t>
  </si>
  <si>
    <t>Cot d'~</t>
  </si>
  <si>
    <t>Arents</t>
  </si>
  <si>
    <t>Cot d'Arents</t>
  </si>
  <si>
    <t>(055)-103</t>
  </si>
  <si>
    <t>335-4755-26-03</t>
  </si>
  <si>
    <t>001°00'34,4"E</t>
  </si>
  <si>
    <t>042°55'57,6"N</t>
  </si>
  <si>
    <t>31 337 583</t>
  </si>
  <si>
    <t>4755 260</t>
  </si>
  <si>
    <t>FR-09-0755a</t>
  </si>
  <si>
    <t>Cots des ~</t>
  </si>
  <si>
    <t>Claous</t>
  </si>
  <si>
    <t>Cots des Claous</t>
  </si>
  <si>
    <t>2047O</t>
  </si>
  <si>
    <t>138-035</t>
  </si>
  <si>
    <t>355-4745-17-30</t>
  </si>
  <si>
    <t>001°14'45,9"E</t>
  </si>
  <si>
    <t>042°52'17,0"N</t>
  </si>
  <si>
    <t>31 356 742</t>
  </si>
  <si>
    <t>4748 024</t>
  </si>
  <si>
    <t>FR-09-0760</t>
  </si>
  <si>
    <t>Faouriade</t>
  </si>
  <si>
    <t>Pas de la Faouriade</t>
  </si>
  <si>
    <t>147-054</t>
  </si>
  <si>
    <t>355-4745-26-49</t>
  </si>
  <si>
    <t>86-03-076-169</t>
  </si>
  <si>
    <t>343-F07-049-041</t>
  </si>
  <si>
    <t>CV(N)</t>
  </si>
  <si>
    <t>001°15'23,4"E</t>
  </si>
  <si>
    <t>042°53'18,6"N</t>
  </si>
  <si>
    <t>31 357 631</t>
  </si>
  <si>
    <t>4749 908</t>
  </si>
  <si>
    <t>FR-09-0775</t>
  </si>
  <si>
    <t>~</t>
  </si>
  <si>
    <t>Le Couret</t>
  </si>
  <si>
    <t>145-063</t>
  </si>
  <si>
    <t>355-4750-25-08</t>
  </si>
  <si>
    <t>R, GR</t>
  </si>
  <si>
    <t>001°15'14,6"E</t>
  </si>
  <si>
    <t>042°53'46,7"N</t>
  </si>
  <si>
    <t>31 357 451</t>
  </si>
  <si>
    <t>4750 780</t>
  </si>
  <si>
    <t>FR-09-1135</t>
  </si>
  <si>
    <t>Osque du ~</t>
  </si>
  <si>
    <t>Couret</t>
  </si>
  <si>
    <t>Osque du Couret</t>
  </si>
  <si>
    <t>1947O</t>
  </si>
  <si>
    <t>(179)-057</t>
  </si>
  <si>
    <t>320-4750-50-10</t>
  </si>
  <si>
    <t>000°51'24,0"E</t>
  </si>
  <si>
    <t>042°53'29,4"N</t>
  </si>
  <si>
    <t>31 324 991</t>
  </si>
  <si>
    <t>4750 993</t>
  </si>
  <si>
    <t>FR-09-1592a</t>
  </si>
  <si>
    <t>Osque de la ~</t>
  </si>
  <si>
    <t>Coumasse</t>
  </si>
  <si>
    <t>Osque de la Coumasse</t>
  </si>
  <si>
    <t>(169)-056</t>
  </si>
  <si>
    <t>325-4750-11-09</t>
  </si>
  <si>
    <t>000°52'11,6"E</t>
  </si>
  <si>
    <t>042°53'26,9"N</t>
  </si>
  <si>
    <t>31 326 067</t>
  </si>
  <si>
    <t>4750 890</t>
  </si>
  <si>
    <t>FR-09-1795a</t>
  </si>
  <si>
    <t>Couillade del ~</t>
  </si>
  <si>
    <t>Peyroulet</t>
  </si>
  <si>
    <t>Couillade del Peyroulet</t>
  </si>
  <si>
    <t>2248E</t>
  </si>
  <si>
    <t>243-006</t>
  </si>
  <si>
    <t>425-4720-07-41</t>
  </si>
  <si>
    <t>FR-66</t>
  </si>
  <si>
    <t>002°05'35,8"E</t>
  </si>
  <si>
    <t>042°39'55,4"N</t>
  </si>
  <si>
    <t>31 425 693</t>
  </si>
  <si>
    <t>4724 056</t>
  </si>
  <si>
    <t>FR-09-2065</t>
  </si>
  <si>
    <t>Couillade de l'~
Coillade de l'~</t>
  </si>
  <si>
    <t>Estang
Etang</t>
  </si>
  <si>
    <t>Couillade de l'Estang
Coillade de l'Etang</t>
  </si>
  <si>
    <t>221-005</t>
  </si>
  <si>
    <t>420-4720-35-40</t>
  </si>
  <si>
    <t>002°03'59,2"E</t>
  </si>
  <si>
    <t>042°39'51,2"N</t>
  </si>
  <si>
    <t>31 423 493</t>
  </si>
  <si>
    <t>4723 951</t>
  </si>
  <si>
    <t>FR-11-0665e</t>
  </si>
  <si>
    <t>Col ~</t>
  </si>
  <si>
    <t>Mija</t>
  </si>
  <si>
    <t>Col Mija</t>
  </si>
  <si>
    <t>2348O</t>
  </si>
  <si>
    <t>(184)-155</t>
  </si>
  <si>
    <t>440-4735-21-38</t>
  </si>
  <si>
    <t>002°17'30,6"E</t>
  </si>
  <si>
    <t>042°47'57,4"N</t>
  </si>
  <si>
    <t>31 442 091</t>
  </si>
  <si>
    <t>4738 768</t>
  </si>
  <si>
    <t>FR-11-0677a</t>
  </si>
  <si>
    <t>Arco</t>
  </si>
  <si>
    <t>Col de l'Arco</t>
  </si>
  <si>
    <t>2347E</t>
  </si>
  <si>
    <t>(124)-196</t>
  </si>
  <si>
    <t>445-4760-32-29</t>
  </si>
  <si>
    <t>002°21'52,4"E</t>
  </si>
  <si>
    <t>043°01'00,4"N</t>
  </si>
  <si>
    <t>31 448 219</t>
  </si>
  <si>
    <t>4762 873</t>
  </si>
  <si>
    <t>FR-11-0690a</t>
  </si>
  <si>
    <t>Col de ~</t>
  </si>
  <si>
    <t>Marie</t>
  </si>
  <si>
    <t>Col de Marie</t>
  </si>
  <si>
    <t>2347O</t>
  </si>
  <si>
    <t>(155)-174</t>
  </si>
  <si>
    <t>445-4760-01-06</t>
  </si>
  <si>
    <t>002°19'34,1"E</t>
  </si>
  <si>
    <t>042°59'46,3"N</t>
  </si>
  <si>
    <t>31 445 072</t>
  </si>
  <si>
    <t>4760 611</t>
  </si>
  <si>
    <t>FR-11-0695</t>
  </si>
  <si>
    <t>Gage</t>
  </si>
  <si>
    <t>Col de Gage</t>
  </si>
  <si>
    <t>(245)-181</t>
  </si>
  <si>
    <t>435-4740-09-14</t>
  </si>
  <si>
    <t>002°12'58,7"E</t>
  </si>
  <si>
    <t>042°49'21,4"N</t>
  </si>
  <si>
    <t>31 435 939</t>
  </si>
  <si>
    <t>4741 413</t>
  </si>
  <si>
    <t>FR-11-0845a</t>
  </si>
  <si>
    <t>Col de la ~</t>
  </si>
  <si>
    <t>Béno</t>
  </si>
  <si>
    <t>Col de la Béno</t>
  </si>
  <si>
    <t>(175)-181</t>
  </si>
  <si>
    <t>440-4740-30-14</t>
  </si>
  <si>
    <t>002°18'10,0"E</t>
  </si>
  <si>
    <t>042°49'23,3"N</t>
  </si>
  <si>
    <t>31 443 007</t>
  </si>
  <si>
    <t>4741 412</t>
  </si>
  <si>
    <t>FR-11-0925</t>
  </si>
  <si>
    <t>Lafage</t>
  </si>
  <si>
    <t>Col de Lafage</t>
  </si>
  <si>
    <t>280-196</t>
  </si>
  <si>
    <t>425-4740-46-30</t>
  </si>
  <si>
    <t>002°08'20,3"E</t>
  </si>
  <si>
    <t>042°50'09,9"N</t>
  </si>
  <si>
    <t>31 429 633</t>
  </si>
  <si>
    <t>4742 971</t>
  </si>
  <si>
    <t>FR-11-0985a</t>
  </si>
  <si>
    <t>Col de las ~</t>
  </si>
  <si>
    <t>Paousos</t>
  </si>
  <si>
    <t>Col de las Paousos</t>
  </si>
  <si>
    <t>(256)-083</t>
  </si>
  <si>
    <t>430-4730-48-17</t>
  </si>
  <si>
    <t>002°12'14,1"E</t>
  </si>
  <si>
    <t>042°44'05,1"N</t>
  </si>
  <si>
    <t>31 434 833</t>
  </si>
  <si>
    <t>4731 667</t>
  </si>
  <si>
    <t>FR-11-1135a</t>
  </si>
  <si>
    <t>Couillade de ~</t>
  </si>
  <si>
    <t>Canavi</t>
  </si>
  <si>
    <t>Couillade de Canavi</t>
  </si>
  <si>
    <t>157-166</t>
  </si>
  <si>
    <t>415-4740-23-01</t>
  </si>
  <si>
    <t>001°59'19,7"E</t>
  </si>
  <si>
    <t>042°48'33,0"N</t>
  </si>
  <si>
    <t>31 417 324</t>
  </si>
  <si>
    <t>4740 119</t>
  </si>
  <si>
    <t>FR-11-1150</t>
  </si>
  <si>
    <t>Cargue</t>
  </si>
  <si>
    <t>Pas de la Cargue</t>
  </si>
  <si>
    <t>155-167</t>
  </si>
  <si>
    <t>415-4740-21-02</t>
  </si>
  <si>
    <t>001°59'08,5"E</t>
  </si>
  <si>
    <t>042°48'36,0"N</t>
  </si>
  <si>
    <t>31 417 071</t>
  </si>
  <si>
    <t>4740 216</t>
  </si>
  <si>
    <t>FR-11-1565</t>
  </si>
  <si>
    <t>Pas du ~</t>
  </si>
  <si>
    <t>Serf</t>
  </si>
  <si>
    <t>Pas du Serf</t>
  </si>
  <si>
    <t>2248O</t>
  </si>
  <si>
    <t>131-115</t>
  </si>
  <si>
    <t>410-4735-46-01</t>
  </si>
  <si>
    <t>001°57'22,7"E</t>
  </si>
  <si>
    <t>042°45'48,2"N</t>
  </si>
  <si>
    <t>31 414 604</t>
  </si>
  <si>
    <t>4735 069</t>
  </si>
  <si>
    <t>FR-26-0679</t>
  </si>
  <si>
    <t>Chaussène</t>
  </si>
  <si>
    <t>Col de Chaussène</t>
  </si>
  <si>
    <t>3140E</t>
  </si>
  <si>
    <t>211-122</t>
  </si>
  <si>
    <t>680-4895-39-27</t>
  </si>
  <si>
    <t>S1-2 R1(E)</t>
  </si>
  <si>
    <t>005°18'06,1"E</t>
  </si>
  <si>
    <t>044°12'34,0"N</t>
  </si>
  <si>
    <t>31 683 888</t>
  </si>
  <si>
    <t>4897 712</t>
  </si>
  <si>
    <t>FR-26-0795d</t>
  </si>
  <si>
    <t>Boucard</t>
  </si>
  <si>
    <t>Col de Boucard</t>
  </si>
  <si>
    <t>278-121</t>
  </si>
  <si>
    <t>690-4895-05-28</t>
  </si>
  <si>
    <t>005°23'06,2"E</t>
  </si>
  <si>
    <t>044°12'32,2"N</t>
  </si>
  <si>
    <t>31 690 549</t>
  </si>
  <si>
    <t>4897 846</t>
  </si>
  <si>
    <t>FR-2A-0575</t>
  </si>
  <si>
    <t>4152E</t>
  </si>
  <si>
    <t>176-156</t>
  </si>
  <si>
    <t>485-4655-25-38</t>
  </si>
  <si>
    <t>008°50'57,0"E</t>
  </si>
  <si>
    <t>042°04'50,9"N</t>
  </si>
  <si>
    <t>32 487 525</t>
  </si>
  <si>
    <t>4658 758</t>
  </si>
  <si>
    <t>FR-2A-0765</t>
  </si>
  <si>
    <t>169-154</t>
  </si>
  <si>
    <t>485-4655-18-35</t>
  </si>
  <si>
    <t>008°50'27,3"E</t>
  </si>
  <si>
    <t>042°04'42,3"N</t>
  </si>
  <si>
    <t>32 486 842</t>
  </si>
  <si>
    <t>4658 494</t>
  </si>
  <si>
    <t>FR-2B-0115</t>
  </si>
  <si>
    <t>Bouche de ~</t>
  </si>
  <si>
    <t>Pietre Longhe</t>
  </si>
  <si>
    <t>Bouche de Pietre Longhe</t>
  </si>
  <si>
    <t>4348O</t>
  </si>
  <si>
    <t>107-153</t>
  </si>
  <si>
    <t>535-4735-49-35</t>
  </si>
  <si>
    <t>009°29'14,4"E</t>
  </si>
  <si>
    <t>042°47'52,0"N</t>
  </si>
  <si>
    <t>32 539 852</t>
  </si>
  <si>
    <t>4738 474</t>
  </si>
  <si>
    <t>FR-2B-0125</t>
  </si>
  <si>
    <t>Bouche d'~</t>
  </si>
  <si>
    <t>Altare</t>
  </si>
  <si>
    <t>Bouche d'Altare</t>
  </si>
  <si>
    <t>4351O</t>
  </si>
  <si>
    <t>115-161</t>
  </si>
  <si>
    <t>540-4675-09-44</t>
  </si>
  <si>
    <t>009°29'46,1"E</t>
  </si>
  <si>
    <t>042°15'55,4"N</t>
  </si>
  <si>
    <t>32 540 917</t>
  </si>
  <si>
    <t>4679 363</t>
  </si>
  <si>
    <t>FR-2B-0325</t>
  </si>
  <si>
    <t>Tizzioli</t>
  </si>
  <si>
    <t>Bouche de Tizzioli</t>
  </si>
  <si>
    <t>4347O</t>
  </si>
  <si>
    <t>000-161</t>
  </si>
  <si>
    <t>525-4755-41-42</t>
  </si>
  <si>
    <t>009°21'26,5"E</t>
  </si>
  <si>
    <t>042°59'06,9"N</t>
  </si>
  <si>
    <t>32 529 135</t>
  </si>
  <si>
    <t>4759 239</t>
  </si>
  <si>
    <t>FR-2B-0339</t>
  </si>
  <si>
    <t>Monte Aguto</t>
  </si>
  <si>
    <t>Bouche de Monte Aguto</t>
  </si>
  <si>
    <t>042-076</t>
  </si>
  <si>
    <t>530-4750-34-07</t>
  </si>
  <si>
    <t>009°24'31,4"E</t>
  </si>
  <si>
    <t>042°54'30,5"N</t>
  </si>
  <si>
    <t>32 533 364</t>
  </si>
  <si>
    <t>4750 733</t>
  </si>
  <si>
    <t>FR-2B-0356</t>
  </si>
  <si>
    <t>Loreto</t>
  </si>
  <si>
    <t>Bouche de Loreto</t>
  </si>
  <si>
    <t>4349O</t>
  </si>
  <si>
    <t>022-022</t>
  </si>
  <si>
    <t>530-4705-15-04</t>
  </si>
  <si>
    <t>009°23'00,2"E</t>
  </si>
  <si>
    <t>042°30'01,0"N</t>
  </si>
  <si>
    <t>32 531 501</t>
  </si>
  <si>
    <t>4705 395</t>
  </si>
  <si>
    <t>FR-2B-0365a</t>
  </si>
  <si>
    <t>Bocca ~</t>
  </si>
  <si>
    <t>Pastoreccia</t>
  </si>
  <si>
    <t>Bocca Pastoreccia</t>
  </si>
  <si>
    <t>4250E</t>
  </si>
  <si>
    <t>152-174</t>
  </si>
  <si>
    <t>510-4700-50-05</t>
  </si>
  <si>
    <t>009°10'55,4"E</t>
  </si>
  <si>
    <t>042°27'25,6"N</t>
  </si>
  <si>
    <t>32 514 968</t>
  </si>
  <si>
    <t>4700 548</t>
  </si>
  <si>
    <t>FR-2B-0390</t>
  </si>
  <si>
    <t>Roccio</t>
  </si>
  <si>
    <t>Bouche de Roccio</t>
  </si>
  <si>
    <t>4248E</t>
  </si>
  <si>
    <t>273-178</t>
  </si>
  <si>
    <t>525-4740-20-09</t>
  </si>
  <si>
    <t>009°19'51,2"E</t>
  </si>
  <si>
    <t>042°49'13,9"N</t>
  </si>
  <si>
    <t>32 527 048</t>
  </si>
  <si>
    <t>4740 938</t>
  </si>
  <si>
    <t>FR-2B-0395a</t>
  </si>
  <si>
    <t>Pieritondo</t>
  </si>
  <si>
    <t>4251E</t>
  </si>
  <si>
    <t>195-137</t>
  </si>
  <si>
    <t>515-4675-43-18</t>
  </si>
  <si>
    <t>009°14'00,7"E</t>
  </si>
  <si>
    <t>042°14'36,8"N</t>
  </si>
  <si>
    <t>32 519 267</t>
  </si>
  <si>
    <t>4676 846</t>
  </si>
  <si>
    <t>FR-2B-0405a</t>
  </si>
  <si>
    <t>Corbajola</t>
  </si>
  <si>
    <t>Bocca Corbajola</t>
  </si>
  <si>
    <t>209-126</t>
  </si>
  <si>
    <t>520-4695-07-07</t>
  </si>
  <si>
    <t>009°15'04,3"E</t>
  </si>
  <si>
    <t>042°24'49,5"N</t>
  </si>
  <si>
    <t>32 520 667</t>
  </si>
  <si>
    <t>4695 746</t>
  </si>
  <si>
    <t>FR-2B-0405b</t>
  </si>
  <si>
    <t>199-106</t>
  </si>
  <si>
    <t>515-4670-46-38</t>
  </si>
  <si>
    <t>009°14'14,9"E</t>
  </si>
  <si>
    <t>042°12'57,0"N</t>
  </si>
  <si>
    <t>32 519 599</t>
  </si>
  <si>
    <t>4673 768</t>
  </si>
  <si>
    <t>FR-2B-0415d</t>
  </si>
  <si>
    <t>4249E</t>
  </si>
  <si>
    <t>244-044</t>
  </si>
  <si>
    <t>520-4705-41-26</t>
  </si>
  <si>
    <t>009°17'37,2"E</t>
  </si>
  <si>
    <t>042°31'12,1"N</t>
  </si>
  <si>
    <t>32 524 122</t>
  </si>
  <si>
    <t>4707 559</t>
  </si>
  <si>
    <t>FR-2B-0415e</t>
  </si>
  <si>
    <t>Bocca di ~</t>
  </si>
  <si>
    <t>Scopa</t>
  </si>
  <si>
    <t>Bocca di Scopa</t>
  </si>
  <si>
    <t>191-144</t>
  </si>
  <si>
    <t>515-4675-38-25</t>
  </si>
  <si>
    <t>009°13'41,8"E</t>
  </si>
  <si>
    <t>042°14'59,1"N</t>
  </si>
  <si>
    <t>32 518 832</t>
  </si>
  <si>
    <t>4677 533</t>
  </si>
  <si>
    <t>FR-2B-0425a</t>
  </si>
  <si>
    <t>4250O</t>
  </si>
  <si>
    <t>123-101</t>
  </si>
  <si>
    <t>510-4690-21-32</t>
  </si>
  <si>
    <t>009°08'48,1"E</t>
  </si>
  <si>
    <t>042°23'27,6"N</t>
  </si>
  <si>
    <t>32 512 073</t>
  </si>
  <si>
    <t>4693 200</t>
  </si>
  <si>
    <t>FR-2B-1235</t>
  </si>
  <si>
    <t>278-091</t>
  </si>
  <si>
    <t>525-4690-25-22</t>
  </si>
  <si>
    <t>009°20'02,9"E</t>
  </si>
  <si>
    <t>042°22'55,2"N</t>
  </si>
  <si>
    <t>32 527 505</t>
  </si>
  <si>
    <t>4692 246</t>
  </si>
  <si>
    <t>FR-2B-1245a</t>
  </si>
  <si>
    <t>195-083</t>
  </si>
  <si>
    <t>515-4710-43-14</t>
  </si>
  <si>
    <t>009°14'05,2"E</t>
  </si>
  <si>
    <t>042°33'17,1"N</t>
  </si>
  <si>
    <t>32 519 273</t>
  </si>
  <si>
    <t>4711 400</t>
  </si>
  <si>
    <t>FR-2B-1375</t>
  </si>
  <si>
    <t>283-017</t>
  </si>
  <si>
    <t>525-4680-30-48</t>
  </si>
  <si>
    <t>009°20'22,5"E</t>
  </si>
  <si>
    <t>042°18'53,9"N</t>
  </si>
  <si>
    <t>32 527 985</t>
  </si>
  <si>
    <t>4684 805</t>
  </si>
  <si>
    <t>FR-2B-1667</t>
  </si>
  <si>
    <t>095-145</t>
  </si>
  <si>
    <t>505-4695-43-26</t>
  </si>
  <si>
    <t>009°06'45,8"E</t>
  </si>
  <si>
    <t>042°25'51,3"N</t>
  </si>
  <si>
    <t>32 509 272</t>
  </si>
  <si>
    <t>4697 629</t>
  </si>
  <si>
    <t>FR-2B-1740</t>
  </si>
  <si>
    <t>091-145</t>
  </si>
  <si>
    <t>505-4695-39-26</t>
  </si>
  <si>
    <t>009°06'28,7"E</t>
  </si>
  <si>
    <t>042°25'50,3"N</t>
  </si>
  <si>
    <t>32 508 882</t>
  </si>
  <si>
    <t>4697 599</t>
  </si>
  <si>
    <t>FR-30-0875</t>
  </si>
  <si>
    <t>Garene</t>
  </si>
  <si>
    <t>Col de Garene</t>
  </si>
  <si>
    <t>2640O</t>
  </si>
  <si>
    <t>086-000</t>
  </si>
  <si>
    <t>525-4880-25-31</t>
  </si>
  <si>
    <t>003°20'38,5"E</t>
  </si>
  <si>
    <t>044°06'00,9"N</t>
  </si>
  <si>
    <t>31 527 537</t>
  </si>
  <si>
    <t>4883 066</t>
  </si>
  <si>
    <t>FR-30-0930</t>
  </si>
  <si>
    <t>Soubeiro et Picarou</t>
  </si>
  <si>
    <t>Col Soubeiro et Picarou</t>
  </si>
  <si>
    <t>2641E</t>
  </si>
  <si>
    <t>145-(012)</t>
  </si>
  <si>
    <t>530-4880-34-19</t>
  </si>
  <si>
    <t>003°25'03,8"E</t>
  </si>
  <si>
    <t>044°05'22,6"N</t>
  </si>
  <si>
    <t>31 533 441</t>
  </si>
  <si>
    <t>4881 910</t>
  </si>
  <si>
    <t>FR-34-0155a</t>
  </si>
  <si>
    <t>Moulins</t>
  </si>
  <si>
    <t>Col des Moulins</t>
  </si>
  <si>
    <t>2544O</t>
  </si>
  <si>
    <t>076-078</t>
  </si>
  <si>
    <t>495-4810-26-08</t>
  </si>
  <si>
    <t>002°58'15,2"E</t>
  </si>
  <si>
    <t>043°27'01,8"N</t>
  </si>
  <si>
    <t>31 497 644</t>
  </si>
  <si>
    <t>4810 844</t>
  </si>
  <si>
    <t>FR-34-0175</t>
  </si>
  <si>
    <t>Bouchés</t>
  </si>
  <si>
    <t>Col des Bouchés</t>
  </si>
  <si>
    <t>072-077</t>
  </si>
  <si>
    <t>495-4810-23-07</t>
  </si>
  <si>
    <t>R1</t>
  </si>
  <si>
    <t>002°57'57,7"E</t>
  </si>
  <si>
    <t>043°26'57,8"N</t>
  </si>
  <si>
    <t>31 497 251</t>
  </si>
  <si>
    <t>4810 720</t>
  </si>
  <si>
    <t>FR-64-0598</t>
  </si>
  <si>
    <t>Pedaing</t>
  </si>
  <si>
    <t>Col de Pedaing</t>
  </si>
  <si>
    <t>1546O</t>
  </si>
  <si>
    <t>073-108</t>
  </si>
  <si>
    <t>690-4775-25-16</t>
  </si>
  <si>
    <t>000°38'01,3"W</t>
  </si>
  <si>
    <t>043°07'02,4"N</t>
  </si>
  <si>
    <t>30 692 510</t>
  </si>
  <si>
    <t>4776 561</t>
  </si>
  <si>
    <t>FR-88-0455</t>
  </si>
  <si>
    <t>Collet ~</t>
  </si>
  <si>
    <t>Lesseux</t>
  </si>
  <si>
    <t>Collet Lesseux</t>
  </si>
  <si>
    <t>3617E</t>
  </si>
  <si>
    <t>186-052</t>
  </si>
  <si>
    <t>355-5345-32-49</t>
  </si>
  <si>
    <t>R1-2</t>
  </si>
  <si>
    <t>007°05'16,3"E</t>
  </si>
  <si>
    <t>048°17'10,8"N</t>
  </si>
  <si>
    <t>32 358 157</t>
  </si>
  <si>
    <t>5349 893</t>
  </si>
  <si>
    <t>FR-88-0495</t>
  </si>
  <si>
    <t>Valentin</t>
  </si>
  <si>
    <t>Collet Valentin</t>
  </si>
  <si>
    <t>193-050</t>
  </si>
  <si>
    <t>355-5345-38-47</t>
  </si>
  <si>
    <t>007°05'50,1"E</t>
  </si>
  <si>
    <t>048°17'05,2"N</t>
  </si>
  <si>
    <t>32 358 850</t>
  </si>
  <si>
    <t>5349 704</t>
  </si>
  <si>
    <t>FR-88-0591</t>
  </si>
  <si>
    <t>Chrétien</t>
  </si>
  <si>
    <t>Collet Chrétien</t>
  </si>
  <si>
    <t>199-046</t>
  </si>
  <si>
    <t>355-5345-44-43</t>
  </si>
  <si>
    <t>007°06'19,2"E</t>
  </si>
  <si>
    <t>048°16'53,3"N</t>
  </si>
  <si>
    <t>32 359 441</t>
  </si>
  <si>
    <t>5349 319</t>
  </si>
  <si>
    <t>FR-88-0615a</t>
  </si>
  <si>
    <t>Etienne</t>
  </si>
  <si>
    <t>Collet Etienne</t>
  </si>
  <si>
    <t>201-043</t>
  </si>
  <si>
    <t>355-5345-47-40</t>
  </si>
  <si>
    <t>007°06'30,6"E</t>
  </si>
  <si>
    <t>048°16'42,6"N</t>
  </si>
  <si>
    <t>32 359 667</t>
  </si>
  <si>
    <t>5348 984</t>
  </si>
  <si>
    <r>
      <t xml:space="preserve">Bocca di ~
</t>
    </r>
    <r>
      <rPr>
        <i/>
        <sz val="8"/>
        <color indexed="14"/>
        <rFont val="Arial"/>
        <family val="2"/>
      </rPr>
      <t>Bocca di i ~</t>
    </r>
  </si>
  <si>
    <r>
      <t xml:space="preserve">Fiori
</t>
    </r>
    <r>
      <rPr>
        <i/>
        <sz val="8"/>
        <color indexed="14"/>
        <rFont val="Arial"/>
        <family val="2"/>
      </rPr>
      <t>Fiori</t>
    </r>
  </si>
  <si>
    <r>
      <t xml:space="preserve">Bocca di Fiori
</t>
    </r>
    <r>
      <rPr>
        <i/>
        <sz val="8"/>
        <color indexed="14"/>
        <rFont val="Arial"/>
        <family val="2"/>
      </rPr>
      <t>Bocca di i Fiori</t>
    </r>
  </si>
  <si>
    <r>
      <t xml:space="preserve">Bouche de ~
</t>
    </r>
    <r>
      <rPr>
        <i/>
        <sz val="8"/>
        <color indexed="14"/>
        <rFont val="Arial"/>
        <family val="2"/>
      </rPr>
      <t>Bocca à a ~</t>
    </r>
  </si>
  <si>
    <r>
      <t xml:space="preserve">Ficaggiola
</t>
    </r>
    <r>
      <rPr>
        <i/>
        <sz val="8"/>
        <color indexed="14"/>
        <rFont val="Arial"/>
        <family val="2"/>
      </rPr>
      <t>Ficaghjola</t>
    </r>
  </si>
  <si>
    <r>
      <t xml:space="preserve">Bouche de Ficaggiola
</t>
    </r>
    <r>
      <rPr>
        <i/>
        <sz val="8"/>
        <color indexed="14"/>
        <rFont val="Arial"/>
        <family val="2"/>
      </rPr>
      <t>Bocca à a Ficaghjola</t>
    </r>
  </si>
  <si>
    <r>
      <t xml:space="preserve">Bouche de ~
</t>
    </r>
    <r>
      <rPr>
        <i/>
        <sz val="8"/>
        <color indexed="14"/>
        <rFont val="Arial"/>
        <family val="2"/>
      </rPr>
      <t>Bocca di ~</t>
    </r>
  </si>
  <si>
    <r>
      <t xml:space="preserve">Navacchi
</t>
    </r>
    <r>
      <rPr>
        <i/>
        <sz val="8"/>
        <color indexed="14"/>
        <rFont val="Arial"/>
        <family val="2"/>
      </rPr>
      <t>Navacchi</t>
    </r>
  </si>
  <si>
    <r>
      <t xml:space="preserve">Bouche de Navacchi
</t>
    </r>
    <r>
      <rPr>
        <i/>
        <sz val="8"/>
        <color indexed="14"/>
        <rFont val="Arial"/>
        <family val="2"/>
      </rPr>
      <t>Bocca di Navacchi</t>
    </r>
  </si>
  <si>
    <r>
      <t xml:space="preserve">Vignale
</t>
    </r>
    <r>
      <rPr>
        <i/>
        <sz val="8"/>
        <color indexed="14"/>
        <rFont val="Arial"/>
        <family val="2"/>
      </rPr>
      <t>Vignale</t>
    </r>
  </si>
  <si>
    <r>
      <t xml:space="preserve">Bouche de Vignale
</t>
    </r>
    <r>
      <rPr>
        <i/>
        <sz val="8"/>
        <color indexed="14"/>
        <rFont val="Arial"/>
        <family val="2"/>
      </rPr>
      <t>Bocca di Vignale</t>
    </r>
  </si>
  <si>
    <r>
      <t xml:space="preserve">Bocca ~
</t>
    </r>
    <r>
      <rPr>
        <i/>
        <sz val="8"/>
        <color indexed="14"/>
        <rFont val="Arial"/>
        <family val="2"/>
      </rPr>
      <t>Bocca ~</t>
    </r>
  </si>
  <si>
    <r>
      <t xml:space="preserve">Soprana de Cuculia
</t>
    </r>
    <r>
      <rPr>
        <i/>
        <sz val="8"/>
        <color indexed="14"/>
        <rFont val="Arial"/>
        <family val="2"/>
      </rPr>
      <t>Suprana di Cucculia</t>
    </r>
  </si>
  <si>
    <r>
      <t xml:space="preserve">Bocca Soprana de Cuculia
</t>
    </r>
    <r>
      <rPr>
        <i/>
        <sz val="8"/>
        <color indexed="14"/>
        <rFont val="Arial"/>
        <family val="2"/>
      </rPr>
      <t>Bocca Suprana di Cucculia</t>
    </r>
  </si>
  <si>
    <r>
      <t xml:space="preserve">Bocca de ~
</t>
    </r>
    <r>
      <rPr>
        <i/>
        <sz val="8"/>
        <color indexed="14"/>
        <rFont val="Arial"/>
        <family val="2"/>
      </rPr>
      <t>Bocca di ~</t>
    </r>
  </si>
  <si>
    <r>
      <t xml:space="preserve">Croce Peteri
</t>
    </r>
    <r>
      <rPr>
        <i/>
        <sz val="8"/>
        <color indexed="14"/>
        <rFont val="Arial"/>
        <family val="2"/>
      </rPr>
      <t>Croce Petari</t>
    </r>
  </si>
  <si>
    <r>
      <t xml:space="preserve">Bocca de Croce Peteri
</t>
    </r>
    <r>
      <rPr>
        <i/>
        <sz val="8"/>
        <color indexed="14"/>
        <rFont val="Arial"/>
        <family val="2"/>
      </rPr>
      <t>Bocca di Croce Petari</t>
    </r>
  </si>
  <si>
    <r>
      <t xml:space="preserve">Pietene
</t>
    </r>
    <r>
      <rPr>
        <i/>
        <sz val="8"/>
        <color indexed="14"/>
        <rFont val="Arial"/>
        <family val="2"/>
      </rPr>
      <t>Piatane</t>
    </r>
  </si>
  <si>
    <r>
      <t xml:space="preserve">Bocca Pietene
</t>
    </r>
    <r>
      <rPr>
        <i/>
        <sz val="8"/>
        <color indexed="14"/>
        <rFont val="Arial"/>
        <family val="2"/>
      </rPr>
      <t>Bocca Piatane</t>
    </r>
  </si>
  <si>
    <r>
      <t xml:space="preserve">Castelle
</t>
    </r>
    <r>
      <rPr>
        <i/>
        <sz val="8"/>
        <color indexed="14"/>
        <rFont val="Arial"/>
        <family val="2"/>
      </rPr>
      <t>Castellu</t>
    </r>
  </si>
  <si>
    <r>
      <t xml:space="preserve">Bouche de Castelle
</t>
    </r>
    <r>
      <rPr>
        <i/>
        <sz val="8"/>
        <color indexed="14"/>
        <rFont val="Arial"/>
        <family val="2"/>
      </rPr>
      <t>Bocca di Castellu</t>
    </r>
  </si>
  <si>
    <r>
      <t xml:space="preserve">Strettelli
</t>
    </r>
    <r>
      <rPr>
        <i/>
        <sz val="8"/>
        <color indexed="14"/>
        <rFont val="Arial"/>
        <family val="2"/>
      </rPr>
      <t>Stretelli</t>
    </r>
  </si>
  <si>
    <r>
      <t xml:space="preserve">Bocca Strettelli
</t>
    </r>
    <r>
      <rPr>
        <i/>
        <sz val="8"/>
        <color indexed="14"/>
        <rFont val="Arial"/>
        <family val="2"/>
      </rPr>
      <t>Bocca Stretelli</t>
    </r>
  </si>
  <si>
    <r>
      <t xml:space="preserve">Bocca ~
</t>
    </r>
    <r>
      <rPr>
        <i/>
        <sz val="8"/>
        <color indexed="14"/>
        <rFont val="Arial"/>
        <family val="2"/>
      </rPr>
      <t>Bocca à a ~</t>
    </r>
  </si>
  <si>
    <r>
      <t xml:space="preserve">Colomba
</t>
    </r>
    <r>
      <rPr>
        <i/>
        <sz val="8"/>
        <color indexed="14"/>
        <rFont val="Arial"/>
        <family val="2"/>
      </rPr>
      <t>Culomba</t>
    </r>
  </si>
  <si>
    <r>
      <t xml:space="preserve">Bocca Colomba
</t>
    </r>
    <r>
      <rPr>
        <i/>
        <sz val="8"/>
        <color indexed="14"/>
        <rFont val="Arial"/>
        <family val="2"/>
      </rPr>
      <t>Bocca à a Culomba</t>
    </r>
  </si>
  <si>
    <t>Bocca de ~</t>
  </si>
  <si>
    <t>Bocca de Pieritondo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</si>
</sst>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000000"/>
  </numFmts>
  <fonts count="11">
    <font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  <font>
      <b/>
      <sz val="8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52"/>
      <name val="Arial"/>
      <family val="2"/>
    </font>
    <font>
      <sz val="8"/>
      <color indexed="11"/>
      <name val="Arial"/>
      <family val="2"/>
    </font>
    <font>
      <u val="single"/>
      <sz val="10"/>
      <color indexed="36"/>
      <name val="Arial"/>
      <family val="0"/>
    </font>
    <font>
      <i/>
      <sz val="8"/>
      <color indexed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2" borderId="1" xfId="21" applyNumberFormat="1" applyFont="1" applyFill="1" applyBorder="1" applyAlignment="1">
      <alignment horizontal="center" vertical="center" wrapText="1"/>
      <protection/>
    </xf>
    <xf numFmtId="0" fontId="1" fillId="2" borderId="1" xfId="21" applyNumberFormat="1" applyFont="1" applyFill="1" applyBorder="1" applyAlignment="1">
      <alignment horizontal="center" vertical="center" wrapText="1"/>
      <protection/>
    </xf>
    <xf numFmtId="0" fontId="1" fillId="3" borderId="1" xfId="21" applyNumberFormat="1" applyFont="1" applyFill="1" applyBorder="1" applyAlignment="1">
      <alignment horizontal="center" vertical="center" wrapText="1"/>
      <protection/>
    </xf>
    <xf numFmtId="49" fontId="1" fillId="3" borderId="1" xfId="21" applyNumberFormat="1" applyFont="1" applyFill="1" applyBorder="1" applyAlignment="1">
      <alignment horizontal="center" vertical="center" wrapText="1"/>
      <protection/>
    </xf>
    <xf numFmtId="0" fontId="3" fillId="3" borderId="1" xfId="21" applyNumberFormat="1" applyFont="1" applyFill="1" applyBorder="1" applyAlignment="1">
      <alignment horizontal="center" vertical="center" wrapText="1"/>
      <protection/>
    </xf>
    <xf numFmtId="49" fontId="1" fillId="3" borderId="1" xfId="21" applyNumberFormat="1" applyFont="1" applyFill="1" applyBorder="1" applyAlignment="1">
      <alignment horizontal="center" vertical="center"/>
      <protection/>
    </xf>
    <xf numFmtId="164" fontId="1" fillId="2" borderId="1" xfId="21" applyNumberFormat="1" applyFont="1" applyFill="1" applyBorder="1" applyAlignment="1">
      <alignment horizontal="center" vertical="center" wrapText="1"/>
      <protection/>
    </xf>
    <xf numFmtId="165" fontId="1" fillId="2" borderId="1" xfId="21" applyNumberFormat="1" applyFont="1" applyFill="1" applyBorder="1" applyAlignment="1">
      <alignment horizontal="center" vertical="center" wrapText="1"/>
      <protection/>
    </xf>
    <xf numFmtId="164" fontId="1" fillId="3" borderId="1" xfId="21" applyNumberFormat="1" applyFont="1" applyFill="1" applyBorder="1" applyAlignment="1">
      <alignment horizontal="center" vertical="center" wrapText="1"/>
      <protection/>
    </xf>
    <xf numFmtId="49" fontId="1" fillId="4" borderId="1" xfId="2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9" fontId="4" fillId="0" borderId="1" xfId="21" applyNumberFormat="1" applyFont="1" applyFill="1" applyBorder="1" applyAlignment="1">
      <alignment horizontal="left" vertical="center" wrapText="1"/>
      <protection/>
    </xf>
    <xf numFmtId="0" fontId="4" fillId="0" borderId="1" xfId="21" applyNumberFormat="1" applyFont="1" applyFill="1" applyBorder="1" applyAlignment="1">
      <alignment horizontal="center" vertical="center" wrapText="1"/>
      <protection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0" fontId="5" fillId="0" borderId="1" xfId="15" applyNumberFormat="1" applyFont="1" applyFill="1" applyBorder="1" applyAlignment="1">
      <alignment horizontal="center" vertical="center" wrapText="1"/>
    </xf>
    <xf numFmtId="49" fontId="4" fillId="0" borderId="1" xfId="21" applyNumberFormat="1" applyFont="1" applyFill="1" applyBorder="1" applyAlignment="1">
      <alignment horizontal="center" vertical="center"/>
      <protection/>
    </xf>
    <xf numFmtId="164" fontId="4" fillId="0" borderId="1" xfId="21" applyNumberFormat="1" applyFont="1" applyFill="1" applyBorder="1" applyAlignment="1">
      <alignment horizontal="center" vertical="center" wrapText="1"/>
      <protection/>
    </xf>
    <xf numFmtId="165" fontId="4" fillId="0" borderId="1" xfId="21" applyNumberFormat="1" applyFont="1" applyFill="1" applyBorder="1" applyAlignment="1">
      <alignment horizontal="center" vertical="center" wrapText="1"/>
      <protection/>
    </xf>
    <xf numFmtId="0" fontId="5" fillId="0" borderId="1" xfId="15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workbookViewId="0" topLeftCell="A1">
      <selection activeCell="L39" sqref="L39"/>
    </sheetView>
  </sheetViews>
  <sheetFormatPr defaultColWidth="11.421875" defaultRowHeight="12.75"/>
  <cols>
    <col min="1" max="1" width="10.140625" style="0" bestFit="1" customWidth="1"/>
    <col min="2" max="2" width="11.140625" style="0" bestFit="1" customWidth="1"/>
    <col min="3" max="3" width="15.57421875" style="0" bestFit="1" customWidth="1"/>
    <col min="4" max="4" width="20.57421875" style="0" bestFit="1" customWidth="1"/>
    <col min="5" max="5" width="4.421875" style="0" bestFit="1" customWidth="1"/>
    <col min="6" max="6" width="3.57421875" style="0" bestFit="1" customWidth="1"/>
    <col min="7" max="7" width="8.00390625" style="0" bestFit="1" customWidth="1"/>
    <col min="8" max="8" width="7.8515625" style="0" bestFit="1" customWidth="1"/>
    <col min="9" max="9" width="12.140625" style="0" bestFit="1" customWidth="1"/>
    <col min="10" max="10" width="10.140625" style="0" bestFit="1" customWidth="1"/>
    <col min="11" max="11" width="11.28125" style="0" bestFit="1" customWidth="1"/>
    <col min="12" max="12" width="13.421875" style="0" bestFit="1" customWidth="1"/>
    <col min="13" max="13" width="13.00390625" style="0" bestFit="1" customWidth="1"/>
    <col min="14" max="14" width="8.57421875" style="0" bestFit="1" customWidth="1"/>
    <col min="15" max="15" width="3.57421875" style="0" bestFit="1" customWidth="1"/>
    <col min="16" max="16" width="5.140625" style="0" bestFit="1" customWidth="1"/>
    <col min="17" max="17" width="11.140625" style="0" bestFit="1" customWidth="1"/>
    <col min="18" max="18" width="10.7109375" style="0" bestFit="1" customWidth="1"/>
    <col min="19" max="19" width="11.140625" style="0" bestFit="1" customWidth="1"/>
    <col min="20" max="20" width="10.57421875" style="0" bestFit="1" customWidth="1"/>
    <col min="21" max="21" width="8.7109375" style="0" bestFit="1" customWidth="1"/>
    <col min="22" max="22" width="7.421875" style="0" bestFit="1" customWidth="1"/>
    <col min="23" max="24" width="10.00390625" style="0" bestFit="1" customWidth="1"/>
    <col min="25" max="25" width="10.140625" style="0" bestFit="1" customWidth="1"/>
    <col min="26" max="16384" width="38.28125" style="0" customWidth="1"/>
  </cols>
  <sheetData>
    <row r="1" spans="1:25" s="11" customFormat="1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4" t="s">
        <v>11</v>
      </c>
      <c r="M1" s="4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7" t="s">
        <v>18</v>
      </c>
      <c r="T1" s="7" t="s">
        <v>19</v>
      </c>
      <c r="U1" s="1" t="s">
        <v>20</v>
      </c>
      <c r="V1" s="8" t="s">
        <v>21</v>
      </c>
      <c r="W1" s="9" t="s">
        <v>22</v>
      </c>
      <c r="X1" s="9" t="s">
        <v>23</v>
      </c>
      <c r="Y1" s="10" t="s">
        <v>24</v>
      </c>
    </row>
    <row r="2" spans="1:25" s="11" customFormat="1" ht="12.75">
      <c r="A2" s="15" t="s">
        <v>25</v>
      </c>
      <c r="B2" s="15" t="s">
        <v>26</v>
      </c>
      <c r="C2" s="15" t="s">
        <v>27</v>
      </c>
      <c r="D2" s="15" t="s">
        <v>28</v>
      </c>
      <c r="E2" s="16">
        <v>1985</v>
      </c>
      <c r="F2" s="16">
        <v>54</v>
      </c>
      <c r="G2" s="17" t="s">
        <v>29</v>
      </c>
      <c r="H2" s="17" t="s">
        <v>30</v>
      </c>
      <c r="I2" s="17" t="s">
        <v>31</v>
      </c>
      <c r="J2" s="18" t="str">
        <f>HYPERLINK("http://www.centcols.org/util/geo/visuGP.php?c=5198501","FR-05-1985a")</f>
        <v>FR-05-1985a</v>
      </c>
      <c r="K2" s="19"/>
      <c r="L2" s="17"/>
      <c r="M2" s="17"/>
      <c r="N2" s="15" t="s">
        <v>32</v>
      </c>
      <c r="O2" s="16">
        <v>35</v>
      </c>
      <c r="P2" s="17"/>
      <c r="Q2" s="17" t="s">
        <v>33</v>
      </c>
      <c r="R2" s="17" t="s">
        <v>34</v>
      </c>
      <c r="S2" s="20">
        <v>6.47147179595902</v>
      </c>
      <c r="T2" s="20">
        <v>44.81902593066895</v>
      </c>
      <c r="U2" s="17" t="s">
        <v>35</v>
      </c>
      <c r="V2" s="21" t="s">
        <v>36</v>
      </c>
      <c r="W2" s="20">
        <v>4.594180085073557</v>
      </c>
      <c r="X2" s="20">
        <v>49.79892177601773</v>
      </c>
      <c r="Y2" s="20"/>
    </row>
    <row r="3" spans="1:25" s="11" customFormat="1" ht="12.75">
      <c r="A3" s="15" t="s">
        <v>37</v>
      </c>
      <c r="B3" s="15" t="s">
        <v>38</v>
      </c>
      <c r="C3" s="15" t="s">
        <v>39</v>
      </c>
      <c r="D3" s="15" t="s">
        <v>40</v>
      </c>
      <c r="E3" s="16">
        <v>855</v>
      </c>
      <c r="F3" s="16">
        <v>61</v>
      </c>
      <c r="G3" s="17" t="s">
        <v>41</v>
      </c>
      <c r="H3" s="17" t="s">
        <v>42</v>
      </c>
      <c r="I3" s="17" t="s">
        <v>43</v>
      </c>
      <c r="J3" s="22" t="str">
        <f>HYPERLINK("http://www.centcols.org/util/geo/visuGP.php?c=06085500","FR-06-0855")</f>
        <v>FR-06-0855</v>
      </c>
      <c r="K3" s="19"/>
      <c r="L3" s="17"/>
      <c r="M3" s="17"/>
      <c r="N3" s="23"/>
      <c r="O3" s="16">
        <v>99</v>
      </c>
      <c r="P3" s="17"/>
      <c r="Q3" s="17" t="s">
        <v>44</v>
      </c>
      <c r="R3" s="17" t="s">
        <v>45</v>
      </c>
      <c r="S3" s="20">
        <v>7.286064455820775</v>
      </c>
      <c r="T3" s="20">
        <v>43.810147765345505</v>
      </c>
      <c r="U3" s="17" t="s">
        <v>46</v>
      </c>
      <c r="V3" s="21" t="s">
        <v>47</v>
      </c>
      <c r="W3" s="20">
        <v>5.499239468383036</v>
      </c>
      <c r="X3" s="20">
        <v>48.67791343348724</v>
      </c>
      <c r="Y3" s="20"/>
    </row>
    <row r="4" spans="1:25" s="11" customFormat="1" ht="12.75">
      <c r="A4" s="15" t="s">
        <v>48</v>
      </c>
      <c r="B4" s="15" t="s">
        <v>49</v>
      </c>
      <c r="C4" s="15" t="s">
        <v>50</v>
      </c>
      <c r="D4" s="15" t="s">
        <v>51</v>
      </c>
      <c r="E4" s="16">
        <v>1175</v>
      </c>
      <c r="F4" s="16">
        <v>61</v>
      </c>
      <c r="G4" s="17" t="s">
        <v>52</v>
      </c>
      <c r="H4" s="17" t="s">
        <v>53</v>
      </c>
      <c r="I4" s="17" t="s">
        <v>54</v>
      </c>
      <c r="J4" s="22" t="str">
        <f>HYPERLINK("http://www.centcols.org/util/geo/visuGP.php?c=06117501","FR-06-1175a")</f>
        <v>FR-06-1175a</v>
      </c>
      <c r="K4" s="19"/>
      <c r="L4" s="17"/>
      <c r="M4" s="17"/>
      <c r="N4" s="23"/>
      <c r="O4" s="16">
        <v>99</v>
      </c>
      <c r="P4" s="17"/>
      <c r="Q4" s="17" t="s">
        <v>55</v>
      </c>
      <c r="R4" s="17" t="s">
        <v>56</v>
      </c>
      <c r="S4" s="20">
        <v>6.895166984343334</v>
      </c>
      <c r="T4" s="20">
        <v>44.00974862554388</v>
      </c>
      <c r="U4" s="17" t="s">
        <v>57</v>
      </c>
      <c r="V4" s="21" t="s">
        <v>58</v>
      </c>
      <c r="W4" s="20">
        <v>5.0649269175336356</v>
      </c>
      <c r="X4" s="20">
        <v>48.899701483276935</v>
      </c>
      <c r="Y4" s="20"/>
    </row>
    <row r="5" spans="1:25" s="11" customFormat="1" ht="12.75">
      <c r="A5" s="15" t="s">
        <v>59</v>
      </c>
      <c r="B5" s="15" t="s">
        <v>60</v>
      </c>
      <c r="C5" s="15" t="s">
        <v>61</v>
      </c>
      <c r="D5" s="15" t="s">
        <v>62</v>
      </c>
      <c r="E5" s="16">
        <v>1687</v>
      </c>
      <c r="F5" s="16">
        <v>61</v>
      </c>
      <c r="G5" s="17" t="s">
        <v>52</v>
      </c>
      <c r="H5" s="17" t="s">
        <v>63</v>
      </c>
      <c r="I5" s="17" t="s">
        <v>64</v>
      </c>
      <c r="J5" s="22" t="str">
        <f>HYPERLINK("http://www.centcols.org/util/geo/visuGP.php?c=06168700","FR-06-1687")</f>
        <v>FR-06-1687</v>
      </c>
      <c r="K5" s="19"/>
      <c r="L5" s="17"/>
      <c r="M5" s="17"/>
      <c r="N5" s="23" t="s">
        <v>65</v>
      </c>
      <c r="O5" s="16">
        <v>99</v>
      </c>
      <c r="P5" s="17"/>
      <c r="Q5" s="17" t="s">
        <v>66</v>
      </c>
      <c r="R5" s="17" t="s">
        <v>67</v>
      </c>
      <c r="S5" s="20">
        <v>6.89952574530012</v>
      </c>
      <c r="T5" s="20">
        <v>44.032188541341185</v>
      </c>
      <c r="U5" s="17" t="s">
        <v>68</v>
      </c>
      <c r="V5" s="21" t="s">
        <v>69</v>
      </c>
      <c r="W5" s="20">
        <v>5.069770127174455</v>
      </c>
      <c r="X5" s="20">
        <v>48.92463529442669</v>
      </c>
      <c r="Y5" s="20"/>
    </row>
    <row r="6" spans="1:25" s="11" customFormat="1" ht="12.75">
      <c r="A6" s="15" t="s">
        <v>70</v>
      </c>
      <c r="B6" s="15" t="s">
        <v>60</v>
      </c>
      <c r="C6" s="15" t="s">
        <v>71</v>
      </c>
      <c r="D6" s="15" t="s">
        <v>72</v>
      </c>
      <c r="E6" s="16">
        <v>1945</v>
      </c>
      <c r="F6" s="16">
        <v>61</v>
      </c>
      <c r="G6" s="17" t="s">
        <v>73</v>
      </c>
      <c r="H6" s="17" t="s">
        <v>74</v>
      </c>
      <c r="I6" s="17" t="s">
        <v>75</v>
      </c>
      <c r="J6" s="22" t="str">
        <f>HYPERLINK("http://www.centcols.org/util/geo/visuGP.php?c=06194500","FR-06-1945")</f>
        <v>FR-06-1945</v>
      </c>
      <c r="K6" s="19"/>
      <c r="L6" s="17"/>
      <c r="M6" s="17"/>
      <c r="N6" s="23" t="s">
        <v>65</v>
      </c>
      <c r="O6" s="16">
        <v>99</v>
      </c>
      <c r="P6" s="17"/>
      <c r="Q6" s="17" t="s">
        <v>76</v>
      </c>
      <c r="R6" s="17" t="s">
        <v>77</v>
      </c>
      <c r="S6" s="20">
        <v>7.232275371684336</v>
      </c>
      <c r="T6" s="20">
        <v>44.02021008005991</v>
      </c>
      <c r="U6" s="17" t="s">
        <v>78</v>
      </c>
      <c r="V6" s="21" t="s">
        <v>79</v>
      </c>
      <c r="W6" s="20">
        <v>5.439480045162758</v>
      </c>
      <c r="X6" s="20">
        <v>48.911323138952824</v>
      </c>
      <c r="Y6" s="20"/>
    </row>
    <row r="7" spans="1:25" s="11" customFormat="1" ht="12.75">
      <c r="A7" s="15" t="s">
        <v>80</v>
      </c>
      <c r="B7" s="15" t="s">
        <v>81</v>
      </c>
      <c r="C7" s="15" t="s">
        <v>82</v>
      </c>
      <c r="D7" s="15" t="s">
        <v>83</v>
      </c>
      <c r="E7" s="16">
        <v>2300</v>
      </c>
      <c r="F7" s="16">
        <v>61</v>
      </c>
      <c r="G7" s="17" t="s">
        <v>84</v>
      </c>
      <c r="H7" s="17" t="s">
        <v>85</v>
      </c>
      <c r="I7" s="17" t="s">
        <v>86</v>
      </c>
      <c r="J7" s="22" t="str">
        <f>HYPERLINK("http://www.centcols.org/util/geo/visuGP.php?c=6230000","FR-06-2300")</f>
        <v>FR-06-2300</v>
      </c>
      <c r="K7" s="19"/>
      <c r="L7" s="17"/>
      <c r="M7" s="17"/>
      <c r="N7" s="23" t="s">
        <v>65</v>
      </c>
      <c r="O7" s="16">
        <v>99</v>
      </c>
      <c r="P7" s="17"/>
      <c r="Q7" s="17" t="s">
        <v>87</v>
      </c>
      <c r="R7" s="17" t="s">
        <v>88</v>
      </c>
      <c r="S7" s="20">
        <v>6.818925910559451</v>
      </c>
      <c r="T7" s="20">
        <v>44.19723925509539</v>
      </c>
      <c r="U7" s="17" t="s">
        <v>89</v>
      </c>
      <c r="V7" s="21" t="s">
        <v>90</v>
      </c>
      <c r="W7" s="20">
        <v>4.980219447882745</v>
      </c>
      <c r="X7" s="20">
        <v>49.1080302252728</v>
      </c>
      <c r="Y7" s="20"/>
    </row>
    <row r="8" spans="1:25" s="11" customFormat="1" ht="12.75">
      <c r="A8" s="15" t="s">
        <v>91</v>
      </c>
      <c r="B8" s="15" t="s">
        <v>92</v>
      </c>
      <c r="C8" s="15" t="s">
        <v>93</v>
      </c>
      <c r="D8" s="15" t="s">
        <v>94</v>
      </c>
      <c r="E8" s="16">
        <v>480</v>
      </c>
      <c r="F8" s="16">
        <v>71</v>
      </c>
      <c r="G8" s="17" t="s">
        <v>95</v>
      </c>
      <c r="H8" s="17" t="s">
        <v>96</v>
      </c>
      <c r="I8" s="17" t="s">
        <v>97</v>
      </c>
      <c r="J8" s="18" t="str">
        <f>HYPERLINK("http://www.centcols.org/util/geo/visuGP.php?c=9048000","FR-09-0480")</f>
        <v>FR-09-0480</v>
      </c>
      <c r="K8" s="19"/>
      <c r="L8" s="17"/>
      <c r="M8" s="17"/>
      <c r="N8" s="15" t="s">
        <v>32</v>
      </c>
      <c r="O8" s="16">
        <v>35</v>
      </c>
      <c r="P8" s="17"/>
      <c r="Q8" s="17" t="s">
        <v>98</v>
      </c>
      <c r="R8" s="17" t="s">
        <v>99</v>
      </c>
      <c r="S8" s="20">
        <v>1.732231179233183</v>
      </c>
      <c r="T8" s="20">
        <v>43.04146317678894</v>
      </c>
      <c r="U8" s="17" t="s">
        <v>100</v>
      </c>
      <c r="V8" s="21" t="s">
        <v>101</v>
      </c>
      <c r="W8" s="20">
        <v>-0.6714811883642894</v>
      </c>
      <c r="X8" s="20">
        <v>47.823853764309405</v>
      </c>
      <c r="Y8" s="20"/>
    </row>
    <row r="9" spans="1:25" s="11" customFormat="1" ht="12.75">
      <c r="A9" s="15" t="s">
        <v>102</v>
      </c>
      <c r="B9" s="15" t="s">
        <v>103</v>
      </c>
      <c r="C9" s="15" t="s">
        <v>104</v>
      </c>
      <c r="D9" s="15" t="s">
        <v>105</v>
      </c>
      <c r="E9" s="16">
        <v>510</v>
      </c>
      <c r="F9" s="16">
        <v>71</v>
      </c>
      <c r="G9" s="17" t="s">
        <v>106</v>
      </c>
      <c r="H9" s="17" t="s">
        <v>107</v>
      </c>
      <c r="I9" s="17" t="s">
        <v>108</v>
      </c>
      <c r="J9" s="18" t="str">
        <f>HYPERLINK("http://www.centcols.org/util/geo/visuGP.php?c=9051000","FR-09-0510")</f>
        <v>FR-09-0510</v>
      </c>
      <c r="K9" s="19"/>
      <c r="L9" s="17"/>
      <c r="M9" s="17"/>
      <c r="N9" s="15" t="s">
        <v>109</v>
      </c>
      <c r="O9" s="16">
        <v>99</v>
      </c>
      <c r="P9" s="17"/>
      <c r="Q9" s="17" t="s">
        <v>110</v>
      </c>
      <c r="R9" s="17" t="s">
        <v>111</v>
      </c>
      <c r="S9" s="20">
        <v>1.3074211438400762</v>
      </c>
      <c r="T9" s="20">
        <v>42.98992754740436</v>
      </c>
      <c r="U9" s="17" t="s">
        <v>112</v>
      </c>
      <c r="V9" s="21" t="s">
        <v>113</v>
      </c>
      <c r="W9" s="20">
        <v>-1.1434735291119622</v>
      </c>
      <c r="X9" s="20">
        <v>47.76659779008802</v>
      </c>
      <c r="Y9" s="20"/>
    </row>
    <row r="10" spans="1:25" s="11" customFormat="1" ht="12.75">
      <c r="A10" s="15" t="s">
        <v>114</v>
      </c>
      <c r="B10" s="15" t="s">
        <v>115</v>
      </c>
      <c r="C10" s="15" t="s">
        <v>116</v>
      </c>
      <c r="D10" s="15" t="s">
        <v>117</v>
      </c>
      <c r="E10" s="16">
        <v>517</v>
      </c>
      <c r="F10" s="16">
        <v>71</v>
      </c>
      <c r="G10" s="17" t="s">
        <v>95</v>
      </c>
      <c r="H10" s="17" t="s">
        <v>118</v>
      </c>
      <c r="I10" s="17" t="s">
        <v>119</v>
      </c>
      <c r="J10" s="18" t="str">
        <f>HYPERLINK("http://www.centcols.org/util/geo/visuGP.php?c=9051700","FR-09-0517")</f>
        <v>FR-09-0517</v>
      </c>
      <c r="K10" s="19"/>
      <c r="L10" s="17"/>
      <c r="M10" s="17"/>
      <c r="N10" s="15"/>
      <c r="O10" s="16">
        <v>99</v>
      </c>
      <c r="P10" s="17"/>
      <c r="Q10" s="17" t="s">
        <v>120</v>
      </c>
      <c r="R10" s="17" t="s">
        <v>121</v>
      </c>
      <c r="S10" s="20">
        <v>1.7459496197235083</v>
      </c>
      <c r="T10" s="20">
        <v>43.03887097821816</v>
      </c>
      <c r="U10" s="17" t="s">
        <v>122</v>
      </c>
      <c r="V10" s="21" t="s">
        <v>123</v>
      </c>
      <c r="W10" s="20">
        <v>-0.6562391598163142</v>
      </c>
      <c r="X10" s="20">
        <v>47.8209732828056</v>
      </c>
      <c r="Y10" s="20"/>
    </row>
    <row r="11" spans="1:25" s="12" customFormat="1" ht="11.25">
      <c r="A11" s="15" t="s">
        <v>124</v>
      </c>
      <c r="B11" s="15" t="s">
        <v>38</v>
      </c>
      <c r="C11" s="15" t="s">
        <v>125</v>
      </c>
      <c r="D11" s="15" t="s">
        <v>126</v>
      </c>
      <c r="E11" s="16">
        <v>639</v>
      </c>
      <c r="F11" s="16">
        <v>71</v>
      </c>
      <c r="G11" s="17" t="s">
        <v>127</v>
      </c>
      <c r="H11" s="17" t="s">
        <v>128</v>
      </c>
      <c r="I11" s="17" t="s">
        <v>129</v>
      </c>
      <c r="J11" s="18" t="str">
        <f>HYPERLINK("http://www.centcols.org/util/geo/visuGP.php?c=9063900","FR-09-0639")</f>
        <v>FR-09-0639</v>
      </c>
      <c r="K11" s="19"/>
      <c r="L11" s="17"/>
      <c r="M11" s="17"/>
      <c r="N11" s="15" t="s">
        <v>32</v>
      </c>
      <c r="O11" s="16">
        <v>35</v>
      </c>
      <c r="P11" s="17"/>
      <c r="Q11" s="17" t="s">
        <v>130</v>
      </c>
      <c r="R11" s="17" t="s">
        <v>131</v>
      </c>
      <c r="S11" s="20">
        <v>1.0176835733930119</v>
      </c>
      <c r="T11" s="20">
        <v>43.01268307447819</v>
      </c>
      <c r="U11" s="17" t="s">
        <v>132</v>
      </c>
      <c r="V11" s="21" t="s">
        <v>133</v>
      </c>
      <c r="W11" s="20">
        <v>-1.465387579585068</v>
      </c>
      <c r="X11" s="20">
        <v>47.79188631336633</v>
      </c>
      <c r="Y11" s="20"/>
    </row>
    <row r="12" spans="1:25" s="11" customFormat="1" ht="12.75">
      <c r="A12" s="15" t="s">
        <v>134</v>
      </c>
      <c r="B12" s="15" t="s">
        <v>135</v>
      </c>
      <c r="C12" s="15" t="s">
        <v>136</v>
      </c>
      <c r="D12" s="15" t="s">
        <v>137</v>
      </c>
      <c r="E12" s="16">
        <v>735</v>
      </c>
      <c r="F12" s="16">
        <v>71</v>
      </c>
      <c r="G12" s="17" t="s">
        <v>127</v>
      </c>
      <c r="H12" s="17" t="s">
        <v>138</v>
      </c>
      <c r="I12" s="17" t="s">
        <v>139</v>
      </c>
      <c r="J12" s="22" t="str">
        <f>HYPERLINK("http://www.centcols.org/util/geo/visuGP.php?c=09073501","FR-09-0735a")</f>
        <v>FR-09-0735a</v>
      </c>
      <c r="K12" s="24"/>
      <c r="L12" s="17"/>
      <c r="M12" s="17"/>
      <c r="N12" s="15"/>
      <c r="O12" s="16">
        <v>99</v>
      </c>
      <c r="P12" s="17"/>
      <c r="Q12" s="17" t="s">
        <v>140</v>
      </c>
      <c r="R12" s="17" t="s">
        <v>141</v>
      </c>
      <c r="S12" s="20">
        <v>1.0095643347018781</v>
      </c>
      <c r="T12" s="20">
        <v>42.93266825764206</v>
      </c>
      <c r="U12" s="17" t="s">
        <v>142</v>
      </c>
      <c r="V12" s="21" t="s">
        <v>143</v>
      </c>
      <c r="W12" s="20">
        <v>-1.474410706071165</v>
      </c>
      <c r="X12" s="20">
        <v>47.7029795362089</v>
      </c>
      <c r="Y12" s="20"/>
    </row>
    <row r="13" spans="1:25" s="11" customFormat="1" ht="12.75">
      <c r="A13" s="15" t="s">
        <v>144</v>
      </c>
      <c r="B13" s="15" t="s">
        <v>145</v>
      </c>
      <c r="C13" s="15" t="s">
        <v>146</v>
      </c>
      <c r="D13" s="15" t="s">
        <v>147</v>
      </c>
      <c r="E13" s="16">
        <v>755</v>
      </c>
      <c r="F13" s="16">
        <v>71</v>
      </c>
      <c r="G13" s="17" t="s">
        <v>148</v>
      </c>
      <c r="H13" s="17" t="s">
        <v>149</v>
      </c>
      <c r="I13" s="17" t="s">
        <v>150</v>
      </c>
      <c r="J13" s="22" t="str">
        <f>HYPERLINK("http://www.centcols.org/util/geo/visuGP.php?c=09075501","FR-09-0755a")</f>
        <v>FR-09-0755a</v>
      </c>
      <c r="K13" s="24"/>
      <c r="L13" s="17"/>
      <c r="M13" s="17"/>
      <c r="N13" s="15" t="s">
        <v>32</v>
      </c>
      <c r="O13" s="16">
        <v>35</v>
      </c>
      <c r="P13" s="17"/>
      <c r="Q13" s="17" t="s">
        <v>151</v>
      </c>
      <c r="R13" s="17" t="s">
        <v>152</v>
      </c>
      <c r="S13" s="20">
        <v>1.2460861668486816</v>
      </c>
      <c r="T13" s="20">
        <v>42.87138098338737</v>
      </c>
      <c r="U13" s="17" t="s">
        <v>153</v>
      </c>
      <c r="V13" s="21" t="s">
        <v>154</v>
      </c>
      <c r="W13" s="20">
        <v>-1.2116232996894247</v>
      </c>
      <c r="X13" s="20">
        <v>47.63487798935694</v>
      </c>
      <c r="Y13" s="20"/>
    </row>
    <row r="14" spans="1:25" s="11" customFormat="1" ht="12.75">
      <c r="A14" s="15" t="s">
        <v>155</v>
      </c>
      <c r="B14" s="15" t="s">
        <v>103</v>
      </c>
      <c r="C14" s="15" t="s">
        <v>156</v>
      </c>
      <c r="D14" s="15" t="s">
        <v>157</v>
      </c>
      <c r="E14" s="16">
        <v>760</v>
      </c>
      <c r="F14" s="16">
        <v>71</v>
      </c>
      <c r="G14" s="17" t="s">
        <v>148</v>
      </c>
      <c r="H14" s="17" t="s">
        <v>158</v>
      </c>
      <c r="I14" s="17" t="s">
        <v>159</v>
      </c>
      <c r="J14" s="22" t="str">
        <f>HYPERLINK("http://www.centcols.org/util/geo/visuGP.php?c=09076000","FR-09-0760")</f>
        <v>FR-09-0760</v>
      </c>
      <c r="K14" s="19" t="s">
        <v>160</v>
      </c>
      <c r="L14" s="17" t="s">
        <v>161</v>
      </c>
      <c r="M14" s="17" t="s">
        <v>161</v>
      </c>
      <c r="N14" s="15" t="s">
        <v>162</v>
      </c>
      <c r="O14" s="16">
        <v>0</v>
      </c>
      <c r="P14" s="17"/>
      <c r="Q14" s="17" t="s">
        <v>163</v>
      </c>
      <c r="R14" s="17" t="s">
        <v>164</v>
      </c>
      <c r="S14" s="20">
        <v>1.2564953744363199</v>
      </c>
      <c r="T14" s="20">
        <v>42.888503690968044</v>
      </c>
      <c r="U14" s="17" t="s">
        <v>165</v>
      </c>
      <c r="V14" s="21" t="s">
        <v>166</v>
      </c>
      <c r="W14" s="20">
        <v>-1.200057622587072</v>
      </c>
      <c r="X14" s="20">
        <v>47.653903444299345</v>
      </c>
      <c r="Y14" s="20"/>
    </row>
    <row r="15" spans="1:25" s="11" customFormat="1" ht="12.75">
      <c r="A15" s="15" t="s">
        <v>167</v>
      </c>
      <c r="B15" s="15" t="s">
        <v>168</v>
      </c>
      <c r="C15" s="15" t="s">
        <v>169</v>
      </c>
      <c r="D15" s="15" t="s">
        <v>169</v>
      </c>
      <c r="E15" s="16">
        <v>775</v>
      </c>
      <c r="F15" s="16">
        <v>71</v>
      </c>
      <c r="G15" s="17" t="s">
        <v>148</v>
      </c>
      <c r="H15" s="17" t="s">
        <v>170</v>
      </c>
      <c r="I15" s="17" t="s">
        <v>171</v>
      </c>
      <c r="J15" s="18" t="str">
        <f>HYPERLINK("http://www.centcols.org/util/geo/visuGP.php?c=9077500","FR-09-0775")</f>
        <v>FR-09-0775</v>
      </c>
      <c r="K15" s="19"/>
      <c r="L15" s="17"/>
      <c r="M15" s="17"/>
      <c r="N15" s="15" t="s">
        <v>172</v>
      </c>
      <c r="O15" s="16">
        <v>35</v>
      </c>
      <c r="P15" s="17"/>
      <c r="Q15" s="17" t="s">
        <v>173</v>
      </c>
      <c r="R15" s="17" t="s">
        <v>174</v>
      </c>
      <c r="S15" s="20">
        <v>1.254068040490325</v>
      </c>
      <c r="T15" s="20">
        <v>42.89631903393988</v>
      </c>
      <c r="U15" s="17" t="s">
        <v>175</v>
      </c>
      <c r="V15" s="21" t="s">
        <v>176</v>
      </c>
      <c r="W15" s="20">
        <v>-1.202754327799117</v>
      </c>
      <c r="X15" s="20">
        <v>47.662587369983484</v>
      </c>
      <c r="Y15" s="20"/>
    </row>
    <row r="16" spans="1:25" s="11" customFormat="1" ht="12.75">
      <c r="A16" s="15" t="s">
        <v>177</v>
      </c>
      <c r="B16" s="15" t="s">
        <v>178</v>
      </c>
      <c r="C16" s="15" t="s">
        <v>179</v>
      </c>
      <c r="D16" s="25" t="s">
        <v>180</v>
      </c>
      <c r="E16" s="16">
        <v>1135</v>
      </c>
      <c r="F16" s="16">
        <v>71</v>
      </c>
      <c r="G16" s="17" t="s">
        <v>181</v>
      </c>
      <c r="H16" s="17" t="s">
        <v>182</v>
      </c>
      <c r="I16" s="17" t="s">
        <v>183</v>
      </c>
      <c r="J16" s="18" t="str">
        <f>HYPERLINK("http://www.centcols.org/util/geo/visuGP.php?c=9113500","FR-09-1135")</f>
        <v>FR-09-1135</v>
      </c>
      <c r="K16" s="19"/>
      <c r="L16" s="17"/>
      <c r="M16" s="17"/>
      <c r="N16" s="15" t="s">
        <v>32</v>
      </c>
      <c r="O16" s="16">
        <v>35</v>
      </c>
      <c r="P16" s="17"/>
      <c r="Q16" s="17" t="s">
        <v>184</v>
      </c>
      <c r="R16" s="17" t="s">
        <v>185</v>
      </c>
      <c r="S16" s="20">
        <v>0.8566726503585451</v>
      </c>
      <c r="T16" s="20">
        <v>42.89148983076967</v>
      </c>
      <c r="U16" s="17" t="s">
        <v>186</v>
      </c>
      <c r="V16" s="21" t="s">
        <v>187</v>
      </c>
      <c r="W16" s="20">
        <v>-1.6442831398208284</v>
      </c>
      <c r="X16" s="20">
        <v>47.657226810001255</v>
      </c>
      <c r="Y16" s="20"/>
    </row>
    <row r="17" spans="1:25" s="13" customFormat="1" ht="12.75">
      <c r="A17" s="15" t="s">
        <v>188</v>
      </c>
      <c r="B17" s="15" t="s">
        <v>189</v>
      </c>
      <c r="C17" s="15" t="s">
        <v>190</v>
      </c>
      <c r="D17" s="25" t="s">
        <v>191</v>
      </c>
      <c r="E17" s="16">
        <v>1592</v>
      </c>
      <c r="F17" s="16">
        <v>71</v>
      </c>
      <c r="G17" s="17" t="s">
        <v>181</v>
      </c>
      <c r="H17" s="17" t="s">
        <v>192</v>
      </c>
      <c r="I17" s="17" t="s">
        <v>193</v>
      </c>
      <c r="J17" s="18" t="str">
        <f>HYPERLINK("http://www.centcols.org/util/geo/visuGP.php?c=9159201","FR-09-1592a")</f>
        <v>FR-09-1592a</v>
      </c>
      <c r="K17" s="19"/>
      <c r="L17" s="17"/>
      <c r="M17" s="17"/>
      <c r="N17" s="15" t="s">
        <v>32</v>
      </c>
      <c r="O17" s="16">
        <v>35</v>
      </c>
      <c r="P17" s="17"/>
      <c r="Q17" s="17" t="s">
        <v>194</v>
      </c>
      <c r="R17" s="17" t="s">
        <v>195</v>
      </c>
      <c r="S17" s="20">
        <v>0.8698794350539579</v>
      </c>
      <c r="T17" s="20">
        <v>42.89080711115374</v>
      </c>
      <c r="U17" s="17" t="s">
        <v>196</v>
      </c>
      <c r="V17" s="21" t="s">
        <v>197</v>
      </c>
      <c r="W17" s="20">
        <v>-1.6296096546786132</v>
      </c>
      <c r="X17" s="20">
        <v>47.65646807067532</v>
      </c>
      <c r="Y17" s="20"/>
    </row>
    <row r="18" spans="1:25" s="11" customFormat="1" ht="12.75">
      <c r="A18" s="15" t="s">
        <v>198</v>
      </c>
      <c r="B18" s="15" t="s">
        <v>199</v>
      </c>
      <c r="C18" s="15" t="s">
        <v>200</v>
      </c>
      <c r="D18" s="15" t="s">
        <v>201</v>
      </c>
      <c r="E18" s="16">
        <v>1795</v>
      </c>
      <c r="F18" s="16">
        <v>71</v>
      </c>
      <c r="G18" s="17" t="s">
        <v>202</v>
      </c>
      <c r="H18" s="17" t="s">
        <v>203</v>
      </c>
      <c r="I18" s="17" t="s">
        <v>204</v>
      </c>
      <c r="J18" s="18" t="str">
        <f>HYPERLINK("http://www.centcols.org/util/geo/visuGP.php?c=9179501","FR-09-1795a")</f>
        <v>FR-09-1795a</v>
      </c>
      <c r="K18" s="19"/>
      <c r="L18" s="17"/>
      <c r="M18" s="17"/>
      <c r="N18" s="15" t="s">
        <v>109</v>
      </c>
      <c r="O18" s="16">
        <v>99</v>
      </c>
      <c r="P18" s="17" t="s">
        <v>205</v>
      </c>
      <c r="Q18" s="17" t="s">
        <v>206</v>
      </c>
      <c r="R18" s="17" t="s">
        <v>207</v>
      </c>
      <c r="S18" s="20">
        <v>2.0932650244039923</v>
      </c>
      <c r="T18" s="20">
        <v>42.66538399160401</v>
      </c>
      <c r="U18" s="17" t="s">
        <v>208</v>
      </c>
      <c r="V18" s="21" t="s">
        <v>209</v>
      </c>
      <c r="W18" s="20">
        <v>-0.2703583184682539</v>
      </c>
      <c r="X18" s="20">
        <v>47.4059722963481</v>
      </c>
      <c r="Y18" s="20"/>
    </row>
    <row r="19" spans="1:25" s="11" customFormat="1" ht="22.5">
      <c r="A19" s="15" t="s">
        <v>210</v>
      </c>
      <c r="B19" s="15" t="s">
        <v>211</v>
      </c>
      <c r="C19" s="15" t="s">
        <v>212</v>
      </c>
      <c r="D19" s="15" t="s">
        <v>213</v>
      </c>
      <c r="E19" s="16">
        <v>2065</v>
      </c>
      <c r="F19" s="16">
        <v>71</v>
      </c>
      <c r="G19" s="17" t="s">
        <v>202</v>
      </c>
      <c r="H19" s="17" t="s">
        <v>214</v>
      </c>
      <c r="I19" s="17" t="s">
        <v>215</v>
      </c>
      <c r="J19" s="22" t="str">
        <f>HYPERLINK("http://www.centcols.org/util/geo/visuGP.php?c=09206500","FR-09-2065")</f>
        <v>FR-09-2065</v>
      </c>
      <c r="K19" s="24"/>
      <c r="L19" s="17"/>
      <c r="M19" s="17"/>
      <c r="N19" s="15" t="s">
        <v>109</v>
      </c>
      <c r="O19" s="16">
        <v>99</v>
      </c>
      <c r="P19" s="17" t="s">
        <v>205</v>
      </c>
      <c r="Q19" s="17" t="s">
        <v>216</v>
      </c>
      <c r="R19" s="17" t="s">
        <v>217</v>
      </c>
      <c r="S19" s="20">
        <v>2.0664312484817677</v>
      </c>
      <c r="T19" s="20">
        <v>42.66422771920346</v>
      </c>
      <c r="U19" s="17" t="s">
        <v>218</v>
      </c>
      <c r="V19" s="21" t="s">
        <v>219</v>
      </c>
      <c r="W19" s="20">
        <v>-0.3001724582280277</v>
      </c>
      <c r="X19" s="20">
        <v>47.40468811681973</v>
      </c>
      <c r="Y19" s="20"/>
    </row>
    <row r="20" spans="1:25" s="11" customFormat="1" ht="12.75">
      <c r="A20" s="15" t="s">
        <v>220</v>
      </c>
      <c r="B20" s="15" t="s">
        <v>221</v>
      </c>
      <c r="C20" s="15" t="s">
        <v>222</v>
      </c>
      <c r="D20" s="15" t="s">
        <v>223</v>
      </c>
      <c r="E20" s="16">
        <v>665</v>
      </c>
      <c r="F20" s="16">
        <v>72</v>
      </c>
      <c r="G20" s="17" t="s">
        <v>224</v>
      </c>
      <c r="H20" s="17" t="s">
        <v>225</v>
      </c>
      <c r="I20" s="17" t="s">
        <v>226</v>
      </c>
      <c r="J20" s="22" t="str">
        <f>HYPERLINK("http://www.centcols.org/util/geo/visuGP.php?c=11066505","FR-11-0665e")</f>
        <v>FR-11-0665e</v>
      </c>
      <c r="K20" s="19"/>
      <c r="L20" s="17"/>
      <c r="M20" s="17"/>
      <c r="N20" s="15" t="s">
        <v>32</v>
      </c>
      <c r="O20" s="16">
        <v>35</v>
      </c>
      <c r="P20" s="17"/>
      <c r="Q20" s="17" t="s">
        <v>227</v>
      </c>
      <c r="R20" s="17" t="s">
        <v>228</v>
      </c>
      <c r="S20" s="20">
        <v>2.2918366970540522</v>
      </c>
      <c r="T20" s="20">
        <v>42.799269101082956</v>
      </c>
      <c r="U20" s="17" t="s">
        <v>229</v>
      </c>
      <c r="V20" s="21" t="s">
        <v>230</v>
      </c>
      <c r="W20" s="20">
        <v>-0.049728490765430226</v>
      </c>
      <c r="X20" s="20">
        <v>47.554734069193735</v>
      </c>
      <c r="Y20" s="20"/>
    </row>
    <row r="21" spans="1:25" s="11" customFormat="1" ht="12.75">
      <c r="A21" s="15" t="s">
        <v>231</v>
      </c>
      <c r="B21" s="15" t="s">
        <v>115</v>
      </c>
      <c r="C21" s="15" t="s">
        <v>232</v>
      </c>
      <c r="D21" s="15" t="s">
        <v>233</v>
      </c>
      <c r="E21" s="16">
        <v>677</v>
      </c>
      <c r="F21" s="16">
        <v>72</v>
      </c>
      <c r="G21" s="17" t="s">
        <v>234</v>
      </c>
      <c r="H21" s="17" t="s">
        <v>235</v>
      </c>
      <c r="I21" s="17" t="s">
        <v>236</v>
      </c>
      <c r="J21" s="22" t="str">
        <f>HYPERLINK("http://www.centcols.org/util/geo/visuGP.php?c=11067701","FR-11-0677a")</f>
        <v>FR-11-0677a</v>
      </c>
      <c r="K21" s="19"/>
      <c r="L21" s="17"/>
      <c r="M21" s="17"/>
      <c r="N21" s="15"/>
      <c r="O21" s="16">
        <v>99</v>
      </c>
      <c r="P21" s="17"/>
      <c r="Q21" s="17" t="s">
        <v>237</v>
      </c>
      <c r="R21" s="17" t="s">
        <v>238</v>
      </c>
      <c r="S21" s="20">
        <v>2.364549393781887</v>
      </c>
      <c r="T21" s="20">
        <v>43.016766236842464</v>
      </c>
      <c r="U21" s="17" t="s">
        <v>239</v>
      </c>
      <c r="V21" s="21" t="s">
        <v>240</v>
      </c>
      <c r="W21" s="20">
        <v>0.03106571795558383</v>
      </c>
      <c r="X21" s="20">
        <v>47.796403155839386</v>
      </c>
      <c r="Y21" s="20"/>
    </row>
    <row r="22" spans="1:25" s="11" customFormat="1" ht="12.75">
      <c r="A22" s="15" t="s">
        <v>241</v>
      </c>
      <c r="B22" s="15" t="s">
        <v>242</v>
      </c>
      <c r="C22" s="15" t="s">
        <v>243</v>
      </c>
      <c r="D22" s="15" t="s">
        <v>244</v>
      </c>
      <c r="E22" s="16">
        <v>690</v>
      </c>
      <c r="F22" s="16">
        <v>72</v>
      </c>
      <c r="G22" s="17" t="s">
        <v>245</v>
      </c>
      <c r="H22" s="17" t="s">
        <v>246</v>
      </c>
      <c r="I22" s="17" t="s">
        <v>247</v>
      </c>
      <c r="J22" s="18" t="str">
        <f>HYPERLINK("http://www.centcols.org/util/geo/visuGP.php?c=11069001","FR-11-0690a")</f>
        <v>FR-11-0690a</v>
      </c>
      <c r="K22" s="19"/>
      <c r="L22" s="17"/>
      <c r="M22" s="17"/>
      <c r="N22" s="15" t="s">
        <v>32</v>
      </c>
      <c r="O22" s="16">
        <v>35</v>
      </c>
      <c r="P22" s="17"/>
      <c r="Q22" s="17" t="s">
        <v>248</v>
      </c>
      <c r="R22" s="17" t="s">
        <v>249</v>
      </c>
      <c r="S22" s="20">
        <v>2.326152283613311</v>
      </c>
      <c r="T22" s="20">
        <v>42.99618137582876</v>
      </c>
      <c r="U22" s="17" t="s">
        <v>250</v>
      </c>
      <c r="V22" s="21" t="s">
        <v>251</v>
      </c>
      <c r="W22" s="20">
        <v>-0.011596955075457889</v>
      </c>
      <c r="X22" s="20">
        <v>47.77353084566208</v>
      </c>
      <c r="Y22" s="20"/>
    </row>
    <row r="23" spans="1:25" s="11" customFormat="1" ht="12.75">
      <c r="A23" s="15" t="s">
        <v>252</v>
      </c>
      <c r="B23" s="15" t="s">
        <v>242</v>
      </c>
      <c r="C23" s="15" t="s">
        <v>253</v>
      </c>
      <c r="D23" s="15" t="s">
        <v>254</v>
      </c>
      <c r="E23" s="16">
        <v>695</v>
      </c>
      <c r="F23" s="16">
        <v>72</v>
      </c>
      <c r="G23" s="17" t="s">
        <v>224</v>
      </c>
      <c r="H23" s="17" t="s">
        <v>255</v>
      </c>
      <c r="I23" s="17" t="s">
        <v>256</v>
      </c>
      <c r="J23" s="22" t="str">
        <f>HYPERLINK("http://www.centcols.org/util/geo/visuGP.php?c=11069500","FR-11-0695")</f>
        <v>FR-11-0695</v>
      </c>
      <c r="K23" s="19"/>
      <c r="L23" s="17"/>
      <c r="M23" s="17"/>
      <c r="N23" s="15" t="s">
        <v>109</v>
      </c>
      <c r="O23" s="16">
        <v>99</v>
      </c>
      <c r="P23" s="17"/>
      <c r="Q23" s="17" t="s">
        <v>257</v>
      </c>
      <c r="R23" s="17" t="s">
        <v>258</v>
      </c>
      <c r="S23" s="20">
        <v>2.2163121435048962</v>
      </c>
      <c r="T23" s="20">
        <v>42.822599870029116</v>
      </c>
      <c r="U23" s="17" t="s">
        <v>259</v>
      </c>
      <c r="V23" s="21" t="s">
        <v>260</v>
      </c>
      <c r="W23" s="20">
        <v>-0.13364091118827656</v>
      </c>
      <c r="X23" s="20">
        <v>47.5806590816835</v>
      </c>
      <c r="Y23" s="20"/>
    </row>
    <row r="24" spans="1:25" s="11" customFormat="1" ht="12.75">
      <c r="A24" s="15" t="s">
        <v>261</v>
      </c>
      <c r="B24" s="15" t="s">
        <v>262</v>
      </c>
      <c r="C24" s="15" t="s">
        <v>263</v>
      </c>
      <c r="D24" s="15" t="s">
        <v>264</v>
      </c>
      <c r="E24" s="16">
        <v>845</v>
      </c>
      <c r="F24" s="16">
        <v>72</v>
      </c>
      <c r="G24" s="17" t="s">
        <v>224</v>
      </c>
      <c r="H24" s="17" t="s">
        <v>265</v>
      </c>
      <c r="I24" s="17" t="s">
        <v>266</v>
      </c>
      <c r="J24" s="22" t="str">
        <f>HYPERLINK("http://www.centcols.org/util/geo/visuGP.php?c=11084501","FR-11-0845a")</f>
        <v>FR-11-0845a</v>
      </c>
      <c r="K24" s="19"/>
      <c r="L24" s="17"/>
      <c r="M24" s="17"/>
      <c r="N24" s="15" t="s">
        <v>109</v>
      </c>
      <c r="O24" s="16">
        <v>99</v>
      </c>
      <c r="P24" s="17"/>
      <c r="Q24" s="17" t="s">
        <v>267</v>
      </c>
      <c r="R24" s="17" t="s">
        <v>268</v>
      </c>
      <c r="S24" s="20">
        <v>2.3027727499935344</v>
      </c>
      <c r="T24" s="20">
        <v>42.82314632133485</v>
      </c>
      <c r="U24" s="17" t="s">
        <v>269</v>
      </c>
      <c r="V24" s="21" t="s">
        <v>270</v>
      </c>
      <c r="W24" s="20">
        <v>-0.03757727237953873</v>
      </c>
      <c r="X24" s="20">
        <v>47.58126481076953</v>
      </c>
      <c r="Y24" s="20"/>
    </row>
    <row r="25" spans="1:25" s="11" customFormat="1" ht="12.75">
      <c r="A25" s="15" t="s">
        <v>271</v>
      </c>
      <c r="B25" s="15" t="s">
        <v>242</v>
      </c>
      <c r="C25" s="15" t="s">
        <v>272</v>
      </c>
      <c r="D25" s="15" t="s">
        <v>273</v>
      </c>
      <c r="E25" s="16">
        <v>925</v>
      </c>
      <c r="F25" s="16">
        <v>71</v>
      </c>
      <c r="G25" s="17" t="s">
        <v>202</v>
      </c>
      <c r="H25" s="17" t="s">
        <v>274</v>
      </c>
      <c r="I25" s="17" t="s">
        <v>275</v>
      </c>
      <c r="J25" s="22" t="str">
        <f>HYPERLINK("http://www.centcols.org/util/geo/visuGP.php?c=11092500","FR-11-0925")</f>
        <v>FR-11-0925</v>
      </c>
      <c r="K25" s="24"/>
      <c r="L25" s="17"/>
      <c r="M25" s="17"/>
      <c r="N25" s="15"/>
      <c r="O25" s="16">
        <v>99</v>
      </c>
      <c r="P25" s="17"/>
      <c r="Q25" s="17" t="s">
        <v>276</v>
      </c>
      <c r="R25" s="17" t="s">
        <v>277</v>
      </c>
      <c r="S25" s="20">
        <v>2.1389726466437833</v>
      </c>
      <c r="T25" s="20">
        <v>42.83607723526839</v>
      </c>
      <c r="U25" s="17" t="s">
        <v>278</v>
      </c>
      <c r="V25" s="21" t="s">
        <v>279</v>
      </c>
      <c r="W25" s="20">
        <v>-0.21956977018936413</v>
      </c>
      <c r="X25" s="20">
        <v>47.59563573784005</v>
      </c>
      <c r="Y25" s="20"/>
    </row>
    <row r="26" spans="1:25" s="11" customFormat="1" ht="12.75">
      <c r="A26" s="15" t="s">
        <v>280</v>
      </c>
      <c r="B26" s="15" t="s">
        <v>281</v>
      </c>
      <c r="C26" s="15" t="s">
        <v>282</v>
      </c>
      <c r="D26" s="15" t="s">
        <v>283</v>
      </c>
      <c r="E26" s="16">
        <v>985</v>
      </c>
      <c r="F26" s="16">
        <v>72</v>
      </c>
      <c r="G26" s="17" t="s">
        <v>224</v>
      </c>
      <c r="H26" s="17" t="s">
        <v>284</v>
      </c>
      <c r="I26" s="17" t="s">
        <v>285</v>
      </c>
      <c r="J26" s="22" t="str">
        <f>HYPERLINK("http://www.centcols.org/util/geo/visuGP.php?c=11098501","FR-11-0985a")</f>
        <v>FR-11-0985a</v>
      </c>
      <c r="K26" s="24"/>
      <c r="L26" s="17"/>
      <c r="M26" s="17"/>
      <c r="N26" s="15" t="s">
        <v>32</v>
      </c>
      <c r="O26" s="16">
        <v>35</v>
      </c>
      <c r="P26" s="17"/>
      <c r="Q26" s="17" t="s">
        <v>286</v>
      </c>
      <c r="R26" s="17" t="s">
        <v>287</v>
      </c>
      <c r="S26" s="20">
        <v>2.2039093492764437</v>
      </c>
      <c r="T26" s="20">
        <v>42.73474713778057</v>
      </c>
      <c r="U26" s="17" t="s">
        <v>288</v>
      </c>
      <c r="V26" s="21" t="s">
        <v>289</v>
      </c>
      <c r="W26" s="20">
        <v>-0.1474232565888764</v>
      </c>
      <c r="X26" s="20">
        <v>47.4830425479765</v>
      </c>
      <c r="Y26" s="20"/>
    </row>
    <row r="27" spans="1:25" s="12" customFormat="1" ht="11.25">
      <c r="A27" s="15" t="s">
        <v>290</v>
      </c>
      <c r="B27" s="15" t="s">
        <v>291</v>
      </c>
      <c r="C27" s="15" t="s">
        <v>292</v>
      </c>
      <c r="D27" s="15" t="s">
        <v>293</v>
      </c>
      <c r="E27" s="16">
        <v>1135</v>
      </c>
      <c r="F27" s="16">
        <v>71</v>
      </c>
      <c r="G27" s="17" t="s">
        <v>202</v>
      </c>
      <c r="H27" s="17" t="s">
        <v>294</v>
      </c>
      <c r="I27" s="17" t="s">
        <v>295</v>
      </c>
      <c r="J27" s="22" t="str">
        <f>HYPERLINK("http://www.centcols.org/util/geo/visuGP.php?c=11113501","FR-11-1135a")</f>
        <v>FR-11-1135a</v>
      </c>
      <c r="K27" s="24"/>
      <c r="L27" s="17"/>
      <c r="M27" s="17"/>
      <c r="N27" s="23" t="s">
        <v>65</v>
      </c>
      <c r="O27" s="16">
        <v>99</v>
      </c>
      <c r="P27" s="17"/>
      <c r="Q27" s="17" t="s">
        <v>296</v>
      </c>
      <c r="R27" s="17" t="s">
        <v>297</v>
      </c>
      <c r="S27" s="20">
        <v>1.988801986468742</v>
      </c>
      <c r="T27" s="20">
        <v>42.80916312877068</v>
      </c>
      <c r="U27" s="17" t="s">
        <v>298</v>
      </c>
      <c r="V27" s="21" t="s">
        <v>299</v>
      </c>
      <c r="W27" s="20">
        <v>-0.3864189853013034</v>
      </c>
      <c r="X27" s="20">
        <v>47.56573346403441</v>
      </c>
      <c r="Y27" s="20"/>
    </row>
    <row r="28" spans="1:25" s="12" customFormat="1" ht="11.25">
      <c r="A28" s="15" t="s">
        <v>300</v>
      </c>
      <c r="B28" s="15" t="s">
        <v>103</v>
      </c>
      <c r="C28" s="15" t="s">
        <v>301</v>
      </c>
      <c r="D28" s="15" t="s">
        <v>302</v>
      </c>
      <c r="E28" s="16">
        <v>1150</v>
      </c>
      <c r="F28" s="16">
        <v>71</v>
      </c>
      <c r="G28" s="17" t="s">
        <v>202</v>
      </c>
      <c r="H28" s="17" t="s">
        <v>303</v>
      </c>
      <c r="I28" s="17" t="s">
        <v>304</v>
      </c>
      <c r="J28" s="22" t="str">
        <f>HYPERLINK("http://www.centcols.org/util/geo/visuGP.php?c=11115000","FR-11-1150")</f>
        <v>FR-11-1150</v>
      </c>
      <c r="K28" s="24"/>
      <c r="L28" s="17"/>
      <c r="M28" s="17"/>
      <c r="N28" s="23" t="s">
        <v>65</v>
      </c>
      <c r="O28" s="16">
        <v>99</v>
      </c>
      <c r="P28" s="17"/>
      <c r="Q28" s="17" t="s">
        <v>305</v>
      </c>
      <c r="R28" s="17" t="s">
        <v>306</v>
      </c>
      <c r="S28" s="20">
        <v>1.9856960430324688</v>
      </c>
      <c r="T28" s="20">
        <v>42.81000754513775</v>
      </c>
      <c r="U28" s="17" t="s">
        <v>307</v>
      </c>
      <c r="V28" s="21" t="s">
        <v>308</v>
      </c>
      <c r="W28" s="20">
        <v>-0.3898698610261532</v>
      </c>
      <c r="X28" s="20">
        <v>47.566671783638725</v>
      </c>
      <c r="Y28" s="20"/>
    </row>
    <row r="29" spans="1:25" s="11" customFormat="1" ht="12.75">
      <c r="A29" s="15" t="s">
        <v>309</v>
      </c>
      <c r="B29" s="15" t="s">
        <v>310</v>
      </c>
      <c r="C29" s="15" t="s">
        <v>311</v>
      </c>
      <c r="D29" s="15" t="s">
        <v>312</v>
      </c>
      <c r="E29" s="16">
        <v>1565</v>
      </c>
      <c r="F29" s="16">
        <v>71</v>
      </c>
      <c r="G29" s="17" t="s">
        <v>313</v>
      </c>
      <c r="H29" s="17" t="s">
        <v>314</v>
      </c>
      <c r="I29" s="17" t="s">
        <v>315</v>
      </c>
      <c r="J29" s="22" t="str">
        <f>HYPERLINK("http://www.centcols.org/util/geo/visuGP.php?c=11156500","FR-11-1565")</f>
        <v>FR-11-1565</v>
      </c>
      <c r="K29" s="19"/>
      <c r="L29" s="17"/>
      <c r="M29" s="17"/>
      <c r="N29" s="15" t="s">
        <v>32</v>
      </c>
      <c r="O29" s="16">
        <v>35</v>
      </c>
      <c r="P29" s="17"/>
      <c r="Q29" s="17" t="s">
        <v>316</v>
      </c>
      <c r="R29" s="17" t="s">
        <v>317</v>
      </c>
      <c r="S29" s="20">
        <v>1.9563077926868546</v>
      </c>
      <c r="T29" s="20">
        <v>42.76339240046906</v>
      </c>
      <c r="U29" s="17" t="s">
        <v>318</v>
      </c>
      <c r="V29" s="21" t="s">
        <v>319</v>
      </c>
      <c r="W29" s="20">
        <v>-0.42252347493281955</v>
      </c>
      <c r="X29" s="20">
        <v>47.51487654042457</v>
      </c>
      <c r="Y29" s="20"/>
    </row>
    <row r="30" spans="1:25" s="11" customFormat="1" ht="12.75">
      <c r="A30" s="15" t="s">
        <v>320</v>
      </c>
      <c r="B30" s="15" t="s">
        <v>242</v>
      </c>
      <c r="C30" s="15" t="s">
        <v>321</v>
      </c>
      <c r="D30" s="15" t="s">
        <v>322</v>
      </c>
      <c r="E30" s="16">
        <v>679</v>
      </c>
      <c r="F30" s="16">
        <v>60</v>
      </c>
      <c r="G30" s="17" t="s">
        <v>323</v>
      </c>
      <c r="H30" s="17" t="s">
        <v>324</v>
      </c>
      <c r="I30" s="17" t="s">
        <v>325</v>
      </c>
      <c r="J30" s="18" t="str">
        <f>HYPERLINK("http://www.centcols.org/util/geo/visuGP.php?c=26067900","FR-26-0679")</f>
        <v>FR-26-0679</v>
      </c>
      <c r="K30" s="19"/>
      <c r="L30" s="17"/>
      <c r="M30" s="17"/>
      <c r="N30" s="15" t="s">
        <v>326</v>
      </c>
      <c r="O30" s="16">
        <v>2</v>
      </c>
      <c r="P30" s="17"/>
      <c r="Q30" s="17" t="s">
        <v>327</v>
      </c>
      <c r="R30" s="17" t="s">
        <v>328</v>
      </c>
      <c r="S30" s="20">
        <v>5.301705742276585</v>
      </c>
      <c r="T30" s="20">
        <v>44.209444442502786</v>
      </c>
      <c r="U30" s="17" t="s">
        <v>329</v>
      </c>
      <c r="V30" s="21" t="s">
        <v>330</v>
      </c>
      <c r="W30" s="20">
        <v>3.294475177720111</v>
      </c>
      <c r="X30" s="20">
        <v>49.121600928563275</v>
      </c>
      <c r="Y30" s="20"/>
    </row>
    <row r="31" spans="1:25" s="12" customFormat="1" ht="11.25">
      <c r="A31" s="15" t="s">
        <v>331</v>
      </c>
      <c r="B31" s="15" t="s">
        <v>242</v>
      </c>
      <c r="C31" s="15" t="s">
        <v>332</v>
      </c>
      <c r="D31" s="15" t="s">
        <v>333</v>
      </c>
      <c r="E31" s="16">
        <v>795</v>
      </c>
      <c r="F31" s="16">
        <v>60</v>
      </c>
      <c r="G31" s="17" t="s">
        <v>323</v>
      </c>
      <c r="H31" s="17" t="s">
        <v>334</v>
      </c>
      <c r="I31" s="17" t="s">
        <v>335</v>
      </c>
      <c r="J31" s="18" t="str">
        <f>HYPERLINK("http://www.centcols.org/util/geo/visuGP.php?c=26079504","FR-26-0795d")</f>
        <v>FR-26-0795d</v>
      </c>
      <c r="K31" s="19"/>
      <c r="L31" s="17"/>
      <c r="M31" s="17"/>
      <c r="N31" s="15" t="s">
        <v>32</v>
      </c>
      <c r="O31" s="16">
        <v>35</v>
      </c>
      <c r="P31" s="17"/>
      <c r="Q31" s="17" t="s">
        <v>336</v>
      </c>
      <c r="R31" s="17" t="s">
        <v>337</v>
      </c>
      <c r="S31" s="20">
        <v>5.385058580550985</v>
      </c>
      <c r="T31" s="20">
        <v>44.208941592709024</v>
      </c>
      <c r="U31" s="17" t="s">
        <v>338</v>
      </c>
      <c r="V31" s="21" t="s">
        <v>339</v>
      </c>
      <c r="W31" s="20">
        <v>3.3870861905989016</v>
      </c>
      <c r="X31" s="20">
        <v>49.12104247493352</v>
      </c>
      <c r="Y31" s="20"/>
    </row>
    <row r="32" spans="1:25" s="11" customFormat="1" ht="22.5">
      <c r="A32" s="15" t="s">
        <v>340</v>
      </c>
      <c r="B32" s="15" t="s">
        <v>602</v>
      </c>
      <c r="C32" s="15" t="s">
        <v>603</v>
      </c>
      <c r="D32" s="15" t="s">
        <v>604</v>
      </c>
      <c r="E32" s="16">
        <v>575</v>
      </c>
      <c r="F32" s="16">
        <v>74</v>
      </c>
      <c r="G32" s="17" t="s">
        <v>341</v>
      </c>
      <c r="H32" s="17" t="s">
        <v>342</v>
      </c>
      <c r="I32" s="17" t="s">
        <v>343</v>
      </c>
      <c r="J32" s="22" t="str">
        <f>HYPERLINK("http://www.centcols.org/util/geo/visuGP.php?c=00057500","FR-2A-0575")</f>
        <v>FR-2A-0575</v>
      </c>
      <c r="K32" s="19"/>
      <c r="L32" s="17"/>
      <c r="M32" s="17"/>
      <c r="N32" s="15" t="s">
        <v>109</v>
      </c>
      <c r="O32" s="16">
        <v>99</v>
      </c>
      <c r="P32" s="17"/>
      <c r="Q32" s="17" t="s">
        <v>344</v>
      </c>
      <c r="R32" s="17" t="s">
        <v>345</v>
      </c>
      <c r="S32" s="20">
        <v>8.84917184676016</v>
      </c>
      <c r="T32" s="20">
        <v>42.08079972963014</v>
      </c>
      <c r="U32" s="17" t="s">
        <v>346</v>
      </c>
      <c r="V32" s="21" t="s">
        <v>347</v>
      </c>
      <c r="W32" s="20">
        <v>7.235942470757836</v>
      </c>
      <c r="X32" s="20">
        <v>46.756352880777584</v>
      </c>
      <c r="Y32" s="20"/>
    </row>
    <row r="33" spans="1:25" s="12" customFormat="1" ht="22.5">
      <c r="A33" s="15" t="s">
        <v>348</v>
      </c>
      <c r="B33" s="15" t="s">
        <v>605</v>
      </c>
      <c r="C33" s="15" t="s">
        <v>606</v>
      </c>
      <c r="D33" s="15" t="s">
        <v>607</v>
      </c>
      <c r="E33" s="16">
        <v>765</v>
      </c>
      <c r="F33" s="16">
        <v>74</v>
      </c>
      <c r="G33" s="17" t="s">
        <v>341</v>
      </c>
      <c r="H33" s="17" t="s">
        <v>349</v>
      </c>
      <c r="I33" s="17" t="s">
        <v>350</v>
      </c>
      <c r="J33" s="22" t="str">
        <f>HYPERLINK("http://www.centcols.org/util/geo/visuGP.php?c=00076500","FR-2A-0765")</f>
        <v>FR-2A-0765</v>
      </c>
      <c r="K33" s="19"/>
      <c r="L33" s="17"/>
      <c r="M33" s="17"/>
      <c r="N33" s="15" t="s">
        <v>109</v>
      </c>
      <c r="O33" s="16">
        <v>99</v>
      </c>
      <c r="P33" s="17"/>
      <c r="Q33" s="17" t="s">
        <v>351</v>
      </c>
      <c r="R33" s="17" t="s">
        <v>352</v>
      </c>
      <c r="S33" s="20">
        <v>8.840924131416783</v>
      </c>
      <c r="T33" s="20">
        <v>42.07841021097435</v>
      </c>
      <c r="U33" s="17" t="s">
        <v>353</v>
      </c>
      <c r="V33" s="21" t="s">
        <v>354</v>
      </c>
      <c r="W33" s="20">
        <v>7.226778662120831</v>
      </c>
      <c r="X33" s="20">
        <v>46.75369783927209</v>
      </c>
      <c r="Y33" s="20"/>
    </row>
    <row r="34" spans="1:25" s="14" customFormat="1" ht="11.25">
      <c r="A34" s="15" t="s">
        <v>355</v>
      </c>
      <c r="B34" s="15" t="s">
        <v>356</v>
      </c>
      <c r="C34" s="15" t="s">
        <v>357</v>
      </c>
      <c r="D34" s="15" t="s">
        <v>358</v>
      </c>
      <c r="E34" s="16">
        <v>115</v>
      </c>
      <c r="F34" s="16">
        <v>73</v>
      </c>
      <c r="G34" s="17" t="s">
        <v>359</v>
      </c>
      <c r="H34" s="17" t="s">
        <v>360</v>
      </c>
      <c r="I34" s="17" t="s">
        <v>361</v>
      </c>
      <c r="J34" s="22" t="str">
        <f>HYPERLINK("http://www.centcols.org/util/geo/visuGP.php?c=20011500","FR-2B-0115")</f>
        <v>FR-2B-0115</v>
      </c>
      <c r="K34" s="19"/>
      <c r="L34" s="17"/>
      <c r="M34" s="17"/>
      <c r="N34" s="15" t="s">
        <v>32</v>
      </c>
      <c r="O34" s="16">
        <v>35</v>
      </c>
      <c r="P34" s="17"/>
      <c r="Q34" s="17" t="s">
        <v>362</v>
      </c>
      <c r="R34" s="17" t="s">
        <v>363</v>
      </c>
      <c r="S34" s="20">
        <v>9.487335204796864</v>
      </c>
      <c r="T34" s="20">
        <v>42.79778123949949</v>
      </c>
      <c r="U34" s="17" t="s">
        <v>364</v>
      </c>
      <c r="V34" s="21" t="s">
        <v>365</v>
      </c>
      <c r="W34" s="20">
        <v>7.944996329184086</v>
      </c>
      <c r="X34" s="20">
        <v>47.55301444364052</v>
      </c>
      <c r="Y34" s="20"/>
    </row>
    <row r="35" spans="1:25" s="12" customFormat="1" ht="11.25">
      <c r="A35" s="15" t="s">
        <v>366</v>
      </c>
      <c r="B35" s="15" t="s">
        <v>367</v>
      </c>
      <c r="C35" s="15" t="s">
        <v>368</v>
      </c>
      <c r="D35" s="15" t="s">
        <v>369</v>
      </c>
      <c r="E35" s="16">
        <v>125</v>
      </c>
      <c r="F35" s="16">
        <v>73</v>
      </c>
      <c r="G35" s="17" t="s">
        <v>370</v>
      </c>
      <c r="H35" s="17" t="s">
        <v>371</v>
      </c>
      <c r="I35" s="17" t="s">
        <v>372</v>
      </c>
      <c r="J35" s="22" t="str">
        <f>HYPERLINK("http://www.centcols.org/util/geo/visuGP.php?c=20012500","FR-2B-0125")</f>
        <v>FR-2B-0125</v>
      </c>
      <c r="K35" s="19"/>
      <c r="L35" s="17"/>
      <c r="M35" s="17"/>
      <c r="N35" s="15"/>
      <c r="O35" s="16">
        <v>99</v>
      </c>
      <c r="P35" s="17"/>
      <c r="Q35" s="17" t="s">
        <v>373</v>
      </c>
      <c r="R35" s="17" t="s">
        <v>374</v>
      </c>
      <c r="S35" s="20">
        <v>9.496133284708344</v>
      </c>
      <c r="T35" s="20">
        <v>42.26540019264282</v>
      </c>
      <c r="U35" s="17" t="s">
        <v>375</v>
      </c>
      <c r="V35" s="21" t="s">
        <v>376</v>
      </c>
      <c r="W35" s="20">
        <v>7.954762989438192</v>
      </c>
      <c r="X35" s="20">
        <v>46.96146700782777</v>
      </c>
      <c r="Y35" s="20"/>
    </row>
    <row r="36" spans="1:25" s="11" customFormat="1" ht="12.75">
      <c r="A36" s="15" t="s">
        <v>377</v>
      </c>
      <c r="B36" s="15" t="s">
        <v>356</v>
      </c>
      <c r="C36" s="15" t="s">
        <v>378</v>
      </c>
      <c r="D36" s="15" t="s">
        <v>379</v>
      </c>
      <c r="E36" s="16">
        <v>325</v>
      </c>
      <c r="F36" s="16">
        <v>73</v>
      </c>
      <c r="G36" s="17" t="s">
        <v>380</v>
      </c>
      <c r="H36" s="17" t="s">
        <v>381</v>
      </c>
      <c r="I36" s="17" t="s">
        <v>382</v>
      </c>
      <c r="J36" s="22" t="str">
        <f>HYPERLINK("http://www.centcols.org/util/geo/visuGP.php?c=20032500","FR-2B-0325")</f>
        <v>FR-2B-0325</v>
      </c>
      <c r="K36" s="19"/>
      <c r="L36" s="17"/>
      <c r="M36" s="17"/>
      <c r="N36" s="15" t="s">
        <v>109</v>
      </c>
      <c r="O36" s="16">
        <v>99</v>
      </c>
      <c r="P36" s="17"/>
      <c r="Q36" s="17" t="s">
        <v>383</v>
      </c>
      <c r="R36" s="17" t="s">
        <v>384</v>
      </c>
      <c r="S36" s="20">
        <v>9.3573567813198</v>
      </c>
      <c r="T36" s="20">
        <v>42.98525446221944</v>
      </c>
      <c r="U36" s="17" t="s">
        <v>385</v>
      </c>
      <c r="V36" s="21" t="s">
        <v>386</v>
      </c>
      <c r="W36" s="20">
        <v>7.80058288511959</v>
      </c>
      <c r="X36" s="20">
        <v>47.761324572162856</v>
      </c>
      <c r="Y36" s="20"/>
    </row>
    <row r="37" spans="1:25" s="11" customFormat="1" ht="12.75">
      <c r="A37" s="15" t="s">
        <v>387</v>
      </c>
      <c r="B37" s="15" t="s">
        <v>356</v>
      </c>
      <c r="C37" s="15" t="s">
        <v>388</v>
      </c>
      <c r="D37" s="15" t="s">
        <v>389</v>
      </c>
      <c r="E37" s="16">
        <v>339</v>
      </c>
      <c r="F37" s="16">
        <v>73</v>
      </c>
      <c r="G37" s="17" t="s">
        <v>380</v>
      </c>
      <c r="H37" s="17" t="s">
        <v>390</v>
      </c>
      <c r="I37" s="17" t="s">
        <v>391</v>
      </c>
      <c r="J37" s="22" t="str">
        <f>HYPERLINK("http://www.centcols.org/util/geo/visuGP.php?c=20033900","FR-2B-0339")</f>
        <v>FR-2B-0339</v>
      </c>
      <c r="K37" s="19"/>
      <c r="L37" s="17"/>
      <c r="M37" s="17"/>
      <c r="N37" s="23" t="s">
        <v>65</v>
      </c>
      <c r="O37" s="16">
        <v>99</v>
      </c>
      <c r="P37" s="17"/>
      <c r="Q37" s="17" t="s">
        <v>392</v>
      </c>
      <c r="R37" s="17" t="s">
        <v>393</v>
      </c>
      <c r="S37" s="20">
        <v>9.408724359432087</v>
      </c>
      <c r="T37" s="20">
        <v>42.90847777403121</v>
      </c>
      <c r="U37" s="17" t="s">
        <v>394</v>
      </c>
      <c r="V37" s="21" t="s">
        <v>395</v>
      </c>
      <c r="W37" s="20">
        <v>7.857655071265465</v>
      </c>
      <c r="X37" s="20">
        <v>47.676014494953876</v>
      </c>
      <c r="Y37" s="20"/>
    </row>
    <row r="38" spans="1:25" s="11" customFormat="1" ht="12.75">
      <c r="A38" s="15" t="s">
        <v>396</v>
      </c>
      <c r="B38" s="15" t="s">
        <v>356</v>
      </c>
      <c r="C38" s="15" t="s">
        <v>397</v>
      </c>
      <c r="D38" s="15" t="s">
        <v>398</v>
      </c>
      <c r="E38" s="16">
        <v>356</v>
      </c>
      <c r="F38" s="16">
        <v>73</v>
      </c>
      <c r="G38" s="17" t="s">
        <v>399</v>
      </c>
      <c r="H38" s="17" t="s">
        <v>400</v>
      </c>
      <c r="I38" s="17" t="s">
        <v>401</v>
      </c>
      <c r="J38" s="22" t="str">
        <f>HYPERLINK("http://www.centcols.org/util/geo/visuGP.php?c=20035600","FR-2B-0356")</f>
        <v>FR-2B-0356</v>
      </c>
      <c r="K38" s="19"/>
      <c r="L38" s="17"/>
      <c r="M38" s="17"/>
      <c r="N38" s="15"/>
      <c r="O38" s="16">
        <v>99</v>
      </c>
      <c r="P38" s="17"/>
      <c r="Q38" s="17" t="s">
        <v>402</v>
      </c>
      <c r="R38" s="17" t="s">
        <v>403</v>
      </c>
      <c r="S38" s="20">
        <v>9.383381194876918</v>
      </c>
      <c r="T38" s="20">
        <v>42.500278100166916</v>
      </c>
      <c r="U38" s="17" t="s">
        <v>404</v>
      </c>
      <c r="V38" s="21" t="s">
        <v>405</v>
      </c>
      <c r="W38" s="20">
        <v>7.829489905686167</v>
      </c>
      <c r="X38" s="20">
        <v>47.22244675971342</v>
      </c>
      <c r="Y38" s="20"/>
    </row>
    <row r="39" spans="1:25" s="12" customFormat="1" ht="11.25">
      <c r="A39" s="15" t="s">
        <v>406</v>
      </c>
      <c r="B39" s="15" t="s">
        <v>407</v>
      </c>
      <c r="C39" s="15" t="s">
        <v>408</v>
      </c>
      <c r="D39" s="15" t="s">
        <v>409</v>
      </c>
      <c r="E39" s="16">
        <v>365</v>
      </c>
      <c r="F39" s="16">
        <v>73</v>
      </c>
      <c r="G39" s="17" t="s">
        <v>410</v>
      </c>
      <c r="H39" s="17" t="s">
        <v>411</v>
      </c>
      <c r="I39" s="17" t="s">
        <v>412</v>
      </c>
      <c r="J39" s="22" t="str">
        <f>HYPERLINK("http://www.centcols.org/util/geo/visuGP.php?c=20036501","FR-2B-0365a")</f>
        <v>FR-2B-0365a</v>
      </c>
      <c r="K39" s="19"/>
      <c r="L39" s="17"/>
      <c r="M39" s="17"/>
      <c r="N39" s="15" t="s">
        <v>109</v>
      </c>
      <c r="O39" s="16">
        <v>99</v>
      </c>
      <c r="P39" s="17"/>
      <c r="Q39" s="17" t="s">
        <v>413</v>
      </c>
      <c r="R39" s="17" t="s">
        <v>414</v>
      </c>
      <c r="S39" s="20">
        <v>9.182046649289376</v>
      </c>
      <c r="T39" s="20">
        <v>42.457118521312786</v>
      </c>
      <c r="U39" s="17" t="s">
        <v>415</v>
      </c>
      <c r="V39" s="21" t="s">
        <v>416</v>
      </c>
      <c r="W39" s="26">
        <v>7.605792651302251</v>
      </c>
      <c r="X39" s="26">
        <v>47.17449221967153</v>
      </c>
      <c r="Y39" s="26"/>
    </row>
    <row r="40" spans="1:25" s="11" customFormat="1" ht="12.75">
      <c r="A40" s="15" t="s">
        <v>417</v>
      </c>
      <c r="B40" s="15" t="s">
        <v>356</v>
      </c>
      <c r="C40" s="15" t="s">
        <v>418</v>
      </c>
      <c r="D40" s="15" t="s">
        <v>419</v>
      </c>
      <c r="E40" s="16">
        <v>390</v>
      </c>
      <c r="F40" s="16">
        <v>73</v>
      </c>
      <c r="G40" s="17" t="s">
        <v>420</v>
      </c>
      <c r="H40" s="17" t="s">
        <v>421</v>
      </c>
      <c r="I40" s="17" t="s">
        <v>422</v>
      </c>
      <c r="J40" s="22" t="str">
        <f>HYPERLINK("http://www.centcols.org/util/geo/visuGP.php?c=20039000","FR-2B-0390")</f>
        <v>FR-2B-0390</v>
      </c>
      <c r="K40" s="19"/>
      <c r="L40" s="17"/>
      <c r="M40" s="17"/>
      <c r="N40" s="15"/>
      <c r="O40" s="16">
        <v>99</v>
      </c>
      <c r="P40" s="17"/>
      <c r="Q40" s="17" t="s">
        <v>423</v>
      </c>
      <c r="R40" s="17" t="s">
        <v>424</v>
      </c>
      <c r="S40" s="20">
        <v>9.33088563792232</v>
      </c>
      <c r="T40" s="20">
        <v>42.82052870674328</v>
      </c>
      <c r="U40" s="17" t="s">
        <v>425</v>
      </c>
      <c r="V40" s="21" t="s">
        <v>426</v>
      </c>
      <c r="W40" s="20">
        <v>7.771168815670561</v>
      </c>
      <c r="X40" s="20">
        <v>47.57829084400972</v>
      </c>
      <c r="Y40" s="20"/>
    </row>
    <row r="41" spans="1:25" s="12" customFormat="1" ht="11.25">
      <c r="A41" s="15" t="s">
        <v>427</v>
      </c>
      <c r="B41" s="15" t="s">
        <v>628</v>
      </c>
      <c r="C41" s="15" t="s">
        <v>428</v>
      </c>
      <c r="D41" s="15" t="s">
        <v>629</v>
      </c>
      <c r="E41" s="16">
        <v>395</v>
      </c>
      <c r="F41" s="16">
        <v>73</v>
      </c>
      <c r="G41" s="17" t="s">
        <v>429</v>
      </c>
      <c r="H41" s="17" t="s">
        <v>430</v>
      </c>
      <c r="I41" s="17" t="s">
        <v>431</v>
      </c>
      <c r="J41" s="22" t="str">
        <f>HYPERLINK("http://www.centcols.org/util/geo/visuGP.php?c=20039501","FR-2B-0395a")</f>
        <v>FR-2B-0395a</v>
      </c>
      <c r="K41" s="19"/>
      <c r="L41" s="17"/>
      <c r="M41" s="17"/>
      <c r="N41" s="15"/>
      <c r="O41" s="16">
        <v>99</v>
      </c>
      <c r="P41" s="17"/>
      <c r="Q41" s="17" t="s">
        <v>432</v>
      </c>
      <c r="R41" s="17" t="s">
        <v>433</v>
      </c>
      <c r="S41" s="20">
        <v>9.233537219071072</v>
      </c>
      <c r="T41" s="20">
        <v>42.243563450530445</v>
      </c>
      <c r="U41" s="17" t="s">
        <v>434</v>
      </c>
      <c r="V41" s="21" t="s">
        <v>435</v>
      </c>
      <c r="W41" s="25">
        <v>7.663000425796714</v>
      </c>
      <c r="X41" s="25">
        <v>46.93720366149378</v>
      </c>
      <c r="Y41" s="25"/>
    </row>
    <row r="42" spans="1:25" s="11" customFormat="1" ht="12.75">
      <c r="A42" s="15" t="s">
        <v>436</v>
      </c>
      <c r="B42" s="15" t="s">
        <v>407</v>
      </c>
      <c r="C42" s="15" t="s">
        <v>437</v>
      </c>
      <c r="D42" s="15" t="s">
        <v>438</v>
      </c>
      <c r="E42" s="16">
        <v>405</v>
      </c>
      <c r="F42" s="16">
        <v>73</v>
      </c>
      <c r="G42" s="17" t="s">
        <v>410</v>
      </c>
      <c r="H42" s="17" t="s">
        <v>439</v>
      </c>
      <c r="I42" s="17" t="s">
        <v>440</v>
      </c>
      <c r="J42" s="22" t="str">
        <f>HYPERLINK("http://www.centcols.org/util/geo/visuGP.php?c=20040501","FR-2B-0405a")</f>
        <v>FR-2B-0405a</v>
      </c>
      <c r="K42" s="19"/>
      <c r="L42" s="17"/>
      <c r="M42" s="17"/>
      <c r="N42" s="15"/>
      <c r="O42" s="16">
        <v>99</v>
      </c>
      <c r="P42" s="17"/>
      <c r="Q42" s="17" t="s">
        <v>441</v>
      </c>
      <c r="R42" s="17" t="s">
        <v>442</v>
      </c>
      <c r="S42" s="20">
        <v>9.251187688332587</v>
      </c>
      <c r="T42" s="20">
        <v>42.4137458130175</v>
      </c>
      <c r="U42" s="17" t="s">
        <v>443</v>
      </c>
      <c r="V42" s="21" t="s">
        <v>444</v>
      </c>
      <c r="W42" s="20">
        <v>7.682612574622332</v>
      </c>
      <c r="X42" s="20">
        <v>47.12629873527548</v>
      </c>
      <c r="Y42" s="20"/>
    </row>
    <row r="43" spans="1:25" s="11" customFormat="1" ht="22.5">
      <c r="A43" s="15" t="s">
        <v>445</v>
      </c>
      <c r="B43" s="15" t="s">
        <v>608</v>
      </c>
      <c r="C43" s="15" t="s">
        <v>609</v>
      </c>
      <c r="D43" s="15" t="s">
        <v>610</v>
      </c>
      <c r="E43" s="16">
        <v>405</v>
      </c>
      <c r="F43" s="16">
        <v>73</v>
      </c>
      <c r="G43" s="17" t="s">
        <v>429</v>
      </c>
      <c r="H43" s="17" t="s">
        <v>446</v>
      </c>
      <c r="I43" s="17" t="s">
        <v>447</v>
      </c>
      <c r="J43" s="22" t="str">
        <f>HYPERLINK("http://www.centcols.org/util/geo/visuGP.php?c=20040502","FR-2B-0405b")</f>
        <v>FR-2B-0405b</v>
      </c>
      <c r="K43" s="19"/>
      <c r="L43" s="17"/>
      <c r="M43" s="17"/>
      <c r="N43" s="15" t="s">
        <v>65</v>
      </c>
      <c r="O43" s="16">
        <v>99</v>
      </c>
      <c r="P43" s="17"/>
      <c r="Q43" s="17" t="s">
        <v>448</v>
      </c>
      <c r="R43" s="17" t="s">
        <v>449</v>
      </c>
      <c r="S43" s="20">
        <v>9.237460186846684</v>
      </c>
      <c r="T43" s="20">
        <v>42.215831996694504</v>
      </c>
      <c r="U43" s="17" t="s">
        <v>450</v>
      </c>
      <c r="V43" s="21" t="s">
        <v>451</v>
      </c>
      <c r="W43" s="20">
        <v>7.6673589698044555</v>
      </c>
      <c r="X43" s="20">
        <v>46.906390336678754</v>
      </c>
      <c r="Y43" s="20"/>
    </row>
    <row r="44" spans="1:25" s="11" customFormat="1" ht="22.5">
      <c r="A44" s="15" t="s">
        <v>452</v>
      </c>
      <c r="B44" s="15" t="s">
        <v>608</v>
      </c>
      <c r="C44" s="15" t="s">
        <v>611</v>
      </c>
      <c r="D44" s="15" t="s">
        <v>612</v>
      </c>
      <c r="E44" s="16">
        <v>415</v>
      </c>
      <c r="F44" s="16">
        <v>73</v>
      </c>
      <c r="G44" s="17" t="s">
        <v>453</v>
      </c>
      <c r="H44" s="17" t="s">
        <v>454</v>
      </c>
      <c r="I44" s="17" t="s">
        <v>455</v>
      </c>
      <c r="J44" s="22" t="str">
        <f>HYPERLINK("http://www.centcols.org/util/geo/visuGP.php?c=20041504","FR-2B-0415d")</f>
        <v>FR-2B-0415d</v>
      </c>
      <c r="K44" s="19"/>
      <c r="L44" s="17"/>
      <c r="M44" s="17"/>
      <c r="N44" s="15" t="s">
        <v>109</v>
      </c>
      <c r="O44" s="16">
        <v>99</v>
      </c>
      <c r="P44" s="17"/>
      <c r="Q44" s="17" t="s">
        <v>456</v>
      </c>
      <c r="R44" s="17" t="s">
        <v>457</v>
      </c>
      <c r="S44" s="20">
        <v>9.293674661699738</v>
      </c>
      <c r="T44" s="20">
        <v>42.52003297051471</v>
      </c>
      <c r="U44" s="17" t="s">
        <v>458</v>
      </c>
      <c r="V44" s="21" t="s">
        <v>459</v>
      </c>
      <c r="W44" s="20">
        <v>7.729820029856606</v>
      </c>
      <c r="X44" s="20">
        <v>47.244397799171914</v>
      </c>
      <c r="Y44" s="20"/>
    </row>
    <row r="45" spans="1:25" s="11" customFormat="1" ht="12.75">
      <c r="A45" s="15" t="s">
        <v>460</v>
      </c>
      <c r="B45" s="15" t="s">
        <v>461</v>
      </c>
      <c r="C45" s="15" t="s">
        <v>462</v>
      </c>
      <c r="D45" s="15" t="s">
        <v>463</v>
      </c>
      <c r="E45" s="16">
        <v>415</v>
      </c>
      <c r="F45" s="16">
        <v>73</v>
      </c>
      <c r="G45" s="17" t="s">
        <v>429</v>
      </c>
      <c r="H45" s="17" t="s">
        <v>464</v>
      </c>
      <c r="I45" s="17" t="s">
        <v>465</v>
      </c>
      <c r="J45" s="22" t="str">
        <f>HYPERLINK("http://www.centcols.org/util/geo/visuGP.php?c=20041505","FR-2B-0415e")</f>
        <v>FR-2B-0415e</v>
      </c>
      <c r="K45" s="19"/>
      <c r="L45" s="17"/>
      <c r="M45" s="17"/>
      <c r="N45" s="15"/>
      <c r="O45" s="16">
        <v>99</v>
      </c>
      <c r="P45" s="17"/>
      <c r="Q45" s="17" t="s">
        <v>466</v>
      </c>
      <c r="R45" s="17" t="s">
        <v>467</v>
      </c>
      <c r="S45" s="20">
        <v>9.228281490952318</v>
      </c>
      <c r="T45" s="20">
        <v>42.249759968940644</v>
      </c>
      <c r="U45" s="17" t="s">
        <v>468</v>
      </c>
      <c r="V45" s="21" t="s">
        <v>469</v>
      </c>
      <c r="W45" s="20">
        <v>7.65716098492808</v>
      </c>
      <c r="X45" s="20">
        <v>46.94408883287937</v>
      </c>
      <c r="Y45" s="20"/>
    </row>
    <row r="46" spans="1:25" s="11" customFormat="1" ht="22.5">
      <c r="A46" s="15" t="s">
        <v>470</v>
      </c>
      <c r="B46" s="15" t="s">
        <v>613</v>
      </c>
      <c r="C46" s="15" t="s">
        <v>614</v>
      </c>
      <c r="D46" s="15" t="s">
        <v>615</v>
      </c>
      <c r="E46" s="16">
        <v>425</v>
      </c>
      <c r="F46" s="16">
        <v>73</v>
      </c>
      <c r="G46" s="17" t="s">
        <v>471</v>
      </c>
      <c r="H46" s="17" t="s">
        <v>472</v>
      </c>
      <c r="I46" s="17" t="s">
        <v>473</v>
      </c>
      <c r="J46" s="22" t="str">
        <f>HYPERLINK("http://www.centcols.org/util/geo/visuGP.php?c=20042501","FR-2B-0425a")</f>
        <v>FR-2B-0425a</v>
      </c>
      <c r="K46" s="19"/>
      <c r="L46" s="17"/>
      <c r="M46" s="17"/>
      <c r="N46" s="15"/>
      <c r="O46" s="16">
        <v>99</v>
      </c>
      <c r="P46" s="17"/>
      <c r="Q46" s="17" t="s">
        <v>474</v>
      </c>
      <c r="R46" s="17" t="s">
        <v>475</v>
      </c>
      <c r="S46" s="20">
        <v>9.14668183139092</v>
      </c>
      <c r="T46" s="20">
        <v>42.39099611759487</v>
      </c>
      <c r="U46" s="17" t="s">
        <v>476</v>
      </c>
      <c r="V46" s="21" t="s">
        <v>477</v>
      </c>
      <c r="W46" s="20">
        <v>7.566499256900009</v>
      </c>
      <c r="X46" s="20">
        <v>47.10102155229124</v>
      </c>
      <c r="Y46" s="20"/>
    </row>
    <row r="47" spans="1:25" s="11" customFormat="1" ht="22.5">
      <c r="A47" s="15" t="s">
        <v>478</v>
      </c>
      <c r="B47" s="15" t="s">
        <v>616</v>
      </c>
      <c r="C47" s="15" t="s">
        <v>617</v>
      </c>
      <c r="D47" s="15" t="s">
        <v>618</v>
      </c>
      <c r="E47" s="16">
        <v>1235</v>
      </c>
      <c r="F47" s="16">
        <v>73</v>
      </c>
      <c r="G47" s="17" t="s">
        <v>410</v>
      </c>
      <c r="H47" s="17" t="s">
        <v>479</v>
      </c>
      <c r="I47" s="17" t="s">
        <v>480</v>
      </c>
      <c r="J47" s="22" t="str">
        <f>HYPERLINK("http://www.centcols.org/util/geo/visuGP.php?c=20123500","FR-2B-1235")</f>
        <v>FR-2B-1235</v>
      </c>
      <c r="K47" s="19"/>
      <c r="L47" s="17"/>
      <c r="M47" s="17"/>
      <c r="N47" s="15" t="s">
        <v>109</v>
      </c>
      <c r="O47" s="16">
        <v>99</v>
      </c>
      <c r="P47" s="17"/>
      <c r="Q47" s="17" t="s">
        <v>481</v>
      </c>
      <c r="R47" s="17" t="s">
        <v>482</v>
      </c>
      <c r="S47" s="20">
        <v>9.334126125121083</v>
      </c>
      <c r="T47" s="20">
        <v>42.382011154884324</v>
      </c>
      <c r="U47" s="17" t="s">
        <v>483</v>
      </c>
      <c r="V47" s="21" t="s">
        <v>484</v>
      </c>
      <c r="W47" s="20">
        <v>7.774762387066828</v>
      </c>
      <c r="X47" s="20">
        <v>47.09103684143818</v>
      </c>
      <c r="Y47" s="20"/>
    </row>
    <row r="48" spans="1:25" s="11" customFormat="1" ht="22.5">
      <c r="A48" s="15" t="s">
        <v>485</v>
      </c>
      <c r="B48" s="15" t="s">
        <v>613</v>
      </c>
      <c r="C48" s="15" t="s">
        <v>619</v>
      </c>
      <c r="D48" s="15" t="s">
        <v>620</v>
      </c>
      <c r="E48" s="16">
        <v>1245</v>
      </c>
      <c r="F48" s="16">
        <v>73</v>
      </c>
      <c r="G48" s="17" t="s">
        <v>453</v>
      </c>
      <c r="H48" s="17" t="s">
        <v>486</v>
      </c>
      <c r="I48" s="17" t="s">
        <v>487</v>
      </c>
      <c r="J48" s="22" t="str">
        <f>HYPERLINK("http://www.centcols.org/util/geo/visuGP.php?c=20124501","FR-2B-1245a")</f>
        <v>FR-2B-1245a</v>
      </c>
      <c r="K48" s="19"/>
      <c r="L48" s="17"/>
      <c r="M48" s="17"/>
      <c r="N48" s="15"/>
      <c r="O48" s="16">
        <v>99</v>
      </c>
      <c r="P48" s="17"/>
      <c r="Q48" s="17" t="s">
        <v>488</v>
      </c>
      <c r="R48" s="17" t="s">
        <v>489</v>
      </c>
      <c r="S48" s="20">
        <v>9.234766137870597</v>
      </c>
      <c r="T48" s="20">
        <v>42.55476183939881</v>
      </c>
      <c r="U48" s="17" t="s">
        <v>490</v>
      </c>
      <c r="V48" s="21" t="s">
        <v>491</v>
      </c>
      <c r="W48" s="20">
        <v>7.664368902269067</v>
      </c>
      <c r="X48" s="20">
        <v>47.28298685676033</v>
      </c>
      <c r="Y48" s="20"/>
    </row>
    <row r="49" spans="1:25" s="11" customFormat="1" ht="22.5">
      <c r="A49" s="15" t="s">
        <v>492</v>
      </c>
      <c r="B49" s="15" t="s">
        <v>608</v>
      </c>
      <c r="C49" s="15" t="s">
        <v>621</v>
      </c>
      <c r="D49" s="15" t="s">
        <v>622</v>
      </c>
      <c r="E49" s="16">
        <v>1375</v>
      </c>
      <c r="F49" s="16">
        <v>73</v>
      </c>
      <c r="G49" s="17" t="s">
        <v>410</v>
      </c>
      <c r="H49" s="17" t="s">
        <v>493</v>
      </c>
      <c r="I49" s="17" t="s">
        <v>494</v>
      </c>
      <c r="J49" s="22" t="str">
        <f>HYPERLINK("http://www.centcols.org/util/geo/visuGP.php?c=20137500","FR-2B-1375")</f>
        <v>FR-2B-1375</v>
      </c>
      <c r="K49" s="19"/>
      <c r="L49" s="17"/>
      <c r="M49" s="17"/>
      <c r="N49" s="15"/>
      <c r="O49" s="16">
        <v>99</v>
      </c>
      <c r="P49" s="17"/>
      <c r="Q49" s="17" t="s">
        <v>495</v>
      </c>
      <c r="R49" s="17" t="s">
        <v>496</v>
      </c>
      <c r="S49" s="20">
        <v>9.339592327337009</v>
      </c>
      <c r="T49" s="20">
        <v>42.314981739867825</v>
      </c>
      <c r="U49" s="17" t="s">
        <v>497</v>
      </c>
      <c r="V49" s="21" t="s">
        <v>498</v>
      </c>
      <c r="W49" s="20">
        <v>7.780835205403591</v>
      </c>
      <c r="X49" s="20">
        <v>47.01655843147244</v>
      </c>
      <c r="Y49" s="20"/>
    </row>
    <row r="50" spans="1:25" s="11" customFormat="1" ht="22.5">
      <c r="A50" s="15" t="s">
        <v>499</v>
      </c>
      <c r="B50" s="15" t="s">
        <v>613</v>
      </c>
      <c r="C50" s="15" t="s">
        <v>623</v>
      </c>
      <c r="D50" s="15" t="s">
        <v>624</v>
      </c>
      <c r="E50" s="16">
        <v>1667</v>
      </c>
      <c r="F50" s="16">
        <v>73</v>
      </c>
      <c r="G50" s="17" t="s">
        <v>471</v>
      </c>
      <c r="H50" s="17" t="s">
        <v>500</v>
      </c>
      <c r="I50" s="17" t="s">
        <v>501</v>
      </c>
      <c r="J50" s="22" t="str">
        <f>HYPERLINK("http://www.centcols.org/util/geo/visuGP.php?c=20166700","FR-2B-1667")</f>
        <v>FR-2B-1667</v>
      </c>
      <c r="K50" s="19"/>
      <c r="L50" s="17"/>
      <c r="M50" s="17"/>
      <c r="N50" s="15"/>
      <c r="O50" s="16">
        <v>99</v>
      </c>
      <c r="P50" s="17"/>
      <c r="Q50" s="17" t="s">
        <v>502</v>
      </c>
      <c r="R50" s="17" t="s">
        <v>503</v>
      </c>
      <c r="S50" s="20">
        <v>9.112719392673922</v>
      </c>
      <c r="T50" s="20">
        <v>42.430922978117444</v>
      </c>
      <c r="U50" s="17" t="s">
        <v>504</v>
      </c>
      <c r="V50" s="21" t="s">
        <v>505</v>
      </c>
      <c r="W50" s="20">
        <v>7.528765033209502</v>
      </c>
      <c r="X50" s="20">
        <v>47.145386006187</v>
      </c>
      <c r="Y50" s="20"/>
    </row>
    <row r="51" spans="1:25" s="11" customFormat="1" ht="22.5">
      <c r="A51" s="15" t="s">
        <v>506</v>
      </c>
      <c r="B51" s="15" t="s">
        <v>625</v>
      </c>
      <c r="C51" s="15" t="s">
        <v>626</v>
      </c>
      <c r="D51" s="15" t="s">
        <v>627</v>
      </c>
      <c r="E51" s="16">
        <v>1740</v>
      </c>
      <c r="F51" s="16">
        <v>73</v>
      </c>
      <c r="G51" s="17" t="s">
        <v>471</v>
      </c>
      <c r="H51" s="17" t="s">
        <v>507</v>
      </c>
      <c r="I51" s="17" t="s">
        <v>508</v>
      </c>
      <c r="J51" s="22" t="str">
        <f>HYPERLINK("http://www.centcols.org/util/geo/visuGP.php?c=20174000","FR-2B-1740")</f>
        <v>FR-2B-1740</v>
      </c>
      <c r="K51" s="19"/>
      <c r="L51" s="17"/>
      <c r="M51" s="17"/>
      <c r="N51" s="15"/>
      <c r="O51" s="16">
        <v>99</v>
      </c>
      <c r="P51" s="17"/>
      <c r="Q51" s="17" t="s">
        <v>509</v>
      </c>
      <c r="R51" s="17" t="s">
        <v>510</v>
      </c>
      <c r="S51" s="20">
        <v>9.107980227689088</v>
      </c>
      <c r="T51" s="20">
        <v>42.430652291090816</v>
      </c>
      <c r="U51" s="17" t="s">
        <v>511</v>
      </c>
      <c r="V51" s="21" t="s">
        <v>512</v>
      </c>
      <c r="W51" s="20">
        <v>7.523499492782345</v>
      </c>
      <c r="X51" s="20">
        <v>47.1450852763116</v>
      </c>
      <c r="Y51" s="20"/>
    </row>
    <row r="52" spans="1:25" s="11" customFormat="1" ht="12.75">
      <c r="A52" s="15" t="s">
        <v>513</v>
      </c>
      <c r="B52" s="15" t="s">
        <v>242</v>
      </c>
      <c r="C52" s="15" t="s">
        <v>514</v>
      </c>
      <c r="D52" s="25" t="s">
        <v>515</v>
      </c>
      <c r="E52" s="16">
        <v>875</v>
      </c>
      <c r="F52" s="16">
        <v>58</v>
      </c>
      <c r="G52" s="17" t="s">
        <v>516</v>
      </c>
      <c r="H52" s="17" t="s">
        <v>517</v>
      </c>
      <c r="I52" s="17" t="s">
        <v>518</v>
      </c>
      <c r="J52" s="18" t="str">
        <f>HYPERLINK("http://www.centcols.org/util/geo/visuGP.php?c=30087500","FR-30-0875")</f>
        <v>FR-30-0875</v>
      </c>
      <c r="K52" s="19"/>
      <c r="L52" s="17"/>
      <c r="M52" s="17"/>
      <c r="N52" s="15" t="s">
        <v>32</v>
      </c>
      <c r="O52" s="16">
        <v>35</v>
      </c>
      <c r="P52" s="17"/>
      <c r="Q52" s="17" t="s">
        <v>519</v>
      </c>
      <c r="R52" s="17" t="s">
        <v>520</v>
      </c>
      <c r="S52" s="20">
        <v>3.3440413794947452</v>
      </c>
      <c r="T52" s="20">
        <v>44.10026054231381</v>
      </c>
      <c r="U52" s="17" t="s">
        <v>521</v>
      </c>
      <c r="V52" s="21" t="s">
        <v>522</v>
      </c>
      <c r="W52" s="20">
        <v>1.1193701726621714</v>
      </c>
      <c r="X52" s="20">
        <v>49.00029986280953</v>
      </c>
      <c r="Y52" s="20"/>
    </row>
    <row r="53" spans="1:25" s="11" customFormat="1" ht="12.75">
      <c r="A53" s="15" t="s">
        <v>523</v>
      </c>
      <c r="B53" s="15" t="s">
        <v>221</v>
      </c>
      <c r="C53" s="15" t="s">
        <v>524</v>
      </c>
      <c r="D53" s="25" t="s">
        <v>525</v>
      </c>
      <c r="E53" s="16">
        <v>930</v>
      </c>
      <c r="F53" s="16">
        <v>58</v>
      </c>
      <c r="G53" s="17" t="s">
        <v>526</v>
      </c>
      <c r="H53" s="17" t="s">
        <v>527</v>
      </c>
      <c r="I53" s="17" t="s">
        <v>528</v>
      </c>
      <c r="J53" s="18" t="str">
        <f>HYPERLINK("http://www.centcols.org/util/geo/visuGP.php?c=30093000","FR-30-0930")</f>
        <v>FR-30-0930</v>
      </c>
      <c r="K53" s="19"/>
      <c r="L53" s="17"/>
      <c r="M53" s="17"/>
      <c r="N53" s="15"/>
      <c r="O53" s="16">
        <v>99</v>
      </c>
      <c r="P53" s="17"/>
      <c r="Q53" s="17" t="s">
        <v>529</v>
      </c>
      <c r="R53" s="17" t="s">
        <v>530</v>
      </c>
      <c r="S53" s="20">
        <v>3.4177312233089605</v>
      </c>
      <c r="T53" s="20">
        <v>44.08960477139624</v>
      </c>
      <c r="U53" s="17" t="s">
        <v>531</v>
      </c>
      <c r="V53" s="21" t="s">
        <v>532</v>
      </c>
      <c r="W53" s="20">
        <v>1.2012449139289862</v>
      </c>
      <c r="X53" s="20">
        <v>48.98845964565127</v>
      </c>
      <c r="Y53" s="20"/>
    </row>
    <row r="54" spans="1:25" s="11" customFormat="1" ht="12.75">
      <c r="A54" s="15" t="s">
        <v>533</v>
      </c>
      <c r="B54" s="15" t="s">
        <v>26</v>
      </c>
      <c r="C54" s="15" t="s">
        <v>534</v>
      </c>
      <c r="D54" s="15" t="s">
        <v>535</v>
      </c>
      <c r="E54" s="16">
        <v>155</v>
      </c>
      <c r="F54" s="16">
        <v>65</v>
      </c>
      <c r="G54" s="17" t="s">
        <v>536</v>
      </c>
      <c r="H54" s="17" t="s">
        <v>537</v>
      </c>
      <c r="I54" s="17" t="s">
        <v>538</v>
      </c>
      <c r="J54" s="22" t="str">
        <f>HYPERLINK("http://www.centcols.org/util/geo/visuGP.php?c=34015501","FR-34-0155a")</f>
        <v>FR-34-0155a</v>
      </c>
      <c r="K54" s="19"/>
      <c r="L54" s="17"/>
      <c r="M54" s="17"/>
      <c r="N54" s="15"/>
      <c r="O54" s="16">
        <v>99</v>
      </c>
      <c r="P54" s="17"/>
      <c r="Q54" s="17" t="s">
        <v>539</v>
      </c>
      <c r="R54" s="17" t="s">
        <v>540</v>
      </c>
      <c r="S54" s="20">
        <v>2.970879998278394</v>
      </c>
      <c r="T54" s="20">
        <v>43.45049642258755</v>
      </c>
      <c r="U54" s="17" t="s">
        <v>541</v>
      </c>
      <c r="V54" s="21" t="s">
        <v>542</v>
      </c>
      <c r="W54" s="20">
        <v>0.7047526204968726</v>
      </c>
      <c r="X54" s="20">
        <v>48.27833102274347</v>
      </c>
      <c r="Y54" s="20"/>
    </row>
    <row r="55" spans="1:25" s="11" customFormat="1" ht="12.75">
      <c r="A55" s="15" t="s">
        <v>543</v>
      </c>
      <c r="B55" s="15" t="s">
        <v>26</v>
      </c>
      <c r="C55" s="15" t="s">
        <v>544</v>
      </c>
      <c r="D55" s="15" t="s">
        <v>545</v>
      </c>
      <c r="E55" s="16">
        <v>175</v>
      </c>
      <c r="F55" s="16">
        <v>65</v>
      </c>
      <c r="G55" s="17" t="s">
        <v>536</v>
      </c>
      <c r="H55" s="17" t="s">
        <v>546</v>
      </c>
      <c r="I55" s="17" t="s">
        <v>547</v>
      </c>
      <c r="J55" s="22" t="str">
        <f>HYPERLINK("http://www.centcols.org/util/geo/visuGP.php?c=34017500","FR-34-0175")</f>
        <v>FR-34-0175</v>
      </c>
      <c r="K55" s="19"/>
      <c r="L55" s="17"/>
      <c r="M55" s="17"/>
      <c r="N55" s="15" t="s">
        <v>548</v>
      </c>
      <c r="O55" s="16">
        <v>1</v>
      </c>
      <c r="P55" s="17"/>
      <c r="Q55" s="17" t="s">
        <v>549</v>
      </c>
      <c r="R55" s="17" t="s">
        <v>550</v>
      </c>
      <c r="S55" s="20">
        <v>2.9660253303864046</v>
      </c>
      <c r="T55" s="20">
        <v>43.44938251163524</v>
      </c>
      <c r="U55" s="17" t="s">
        <v>551</v>
      </c>
      <c r="V55" s="21" t="s">
        <v>552</v>
      </c>
      <c r="W55" s="20">
        <v>0.6993587275898268</v>
      </c>
      <c r="X55" s="20">
        <v>48.27709338152587</v>
      </c>
      <c r="Y55" s="20"/>
    </row>
    <row r="56" spans="1:25" s="11" customFormat="1" ht="12.75">
      <c r="A56" s="15" t="s">
        <v>553</v>
      </c>
      <c r="B56" s="15" t="s">
        <v>242</v>
      </c>
      <c r="C56" s="15" t="s">
        <v>554</v>
      </c>
      <c r="D56" s="25" t="s">
        <v>555</v>
      </c>
      <c r="E56" s="16">
        <v>598</v>
      </c>
      <c r="F56" s="16">
        <v>69</v>
      </c>
      <c r="G56" s="17" t="s">
        <v>556</v>
      </c>
      <c r="H56" s="17" t="s">
        <v>557</v>
      </c>
      <c r="I56" s="17" t="s">
        <v>558</v>
      </c>
      <c r="J56" s="18" t="str">
        <f>HYPERLINK("http://www.centcols.org/util/geo/visuGP.php?c=64059800","FR-64-0598")</f>
        <v>FR-64-0598</v>
      </c>
      <c r="K56" s="19"/>
      <c r="L56" s="17"/>
      <c r="M56" s="17"/>
      <c r="N56" s="15" t="s">
        <v>109</v>
      </c>
      <c r="O56" s="16">
        <v>99</v>
      </c>
      <c r="P56" s="17"/>
      <c r="Q56" s="17" t="s">
        <v>559</v>
      </c>
      <c r="R56" s="17" t="s">
        <v>560</v>
      </c>
      <c r="S56" s="20">
        <v>-0.6336960759480867</v>
      </c>
      <c r="T56" s="20">
        <v>43.11732370612938</v>
      </c>
      <c r="U56" s="17" t="s">
        <v>561</v>
      </c>
      <c r="V56" s="21" t="s">
        <v>562</v>
      </c>
      <c r="W56" s="20">
        <v>-3.300161363213469</v>
      </c>
      <c r="X56" s="20">
        <v>47.90817010483333</v>
      </c>
      <c r="Y56" s="20"/>
    </row>
    <row r="57" spans="1:25" s="11" customFormat="1" ht="12.75">
      <c r="A57" s="15" t="s">
        <v>563</v>
      </c>
      <c r="B57" s="15" t="s">
        <v>564</v>
      </c>
      <c r="C57" s="15" t="s">
        <v>565</v>
      </c>
      <c r="D57" s="15" t="s">
        <v>566</v>
      </c>
      <c r="E57" s="16">
        <v>455</v>
      </c>
      <c r="F57" s="16">
        <v>31</v>
      </c>
      <c r="G57" s="17" t="s">
        <v>567</v>
      </c>
      <c r="H57" s="17" t="s">
        <v>568</v>
      </c>
      <c r="I57" s="17" t="s">
        <v>569</v>
      </c>
      <c r="J57" s="18" t="str">
        <f>HYPERLINK("http://www.centcols.org/util/geo/visuGP.php?c=88045500","FR-88-0455")</f>
        <v>FR-88-0455</v>
      </c>
      <c r="K57" s="19"/>
      <c r="L57" s="17"/>
      <c r="M57" s="17"/>
      <c r="N57" s="15" t="s">
        <v>570</v>
      </c>
      <c r="O57" s="16">
        <v>2</v>
      </c>
      <c r="P57" s="17"/>
      <c r="Q57" s="17" t="s">
        <v>571</v>
      </c>
      <c r="R57" s="17" t="s">
        <v>572</v>
      </c>
      <c r="S57" s="20">
        <v>7.087858970812074</v>
      </c>
      <c r="T57" s="20">
        <v>48.28633020228869</v>
      </c>
      <c r="U57" s="17" t="s">
        <v>573</v>
      </c>
      <c r="V57" s="21" t="s">
        <v>574</v>
      </c>
      <c r="W57" s="20">
        <v>5.279077880963491</v>
      </c>
      <c r="X57" s="20">
        <v>53.65154492928279</v>
      </c>
      <c r="Y57" s="20"/>
    </row>
    <row r="58" spans="1:25" s="11" customFormat="1" ht="12.75">
      <c r="A58" s="15" t="s">
        <v>575</v>
      </c>
      <c r="B58" s="15" t="s">
        <v>564</v>
      </c>
      <c r="C58" s="15" t="s">
        <v>576</v>
      </c>
      <c r="D58" s="15" t="s">
        <v>577</v>
      </c>
      <c r="E58" s="16">
        <v>495</v>
      </c>
      <c r="F58" s="16">
        <v>31</v>
      </c>
      <c r="G58" s="17" t="s">
        <v>567</v>
      </c>
      <c r="H58" s="17" t="s">
        <v>578</v>
      </c>
      <c r="I58" s="17" t="s">
        <v>579</v>
      </c>
      <c r="J58" s="18" t="str">
        <f>HYPERLINK("http://www.centcols.org/util/geo/visuGP.php?c=88049500","FR-88-0495")</f>
        <v>FR-88-0495</v>
      </c>
      <c r="K58" s="19"/>
      <c r="L58" s="17"/>
      <c r="M58" s="17"/>
      <c r="N58" s="15" t="s">
        <v>548</v>
      </c>
      <c r="O58" s="16">
        <v>1</v>
      </c>
      <c r="P58" s="17"/>
      <c r="Q58" s="17" t="s">
        <v>580</v>
      </c>
      <c r="R58" s="17" t="s">
        <v>581</v>
      </c>
      <c r="S58" s="20">
        <v>7.097255102215925</v>
      </c>
      <c r="T58" s="20">
        <v>48.2847851</v>
      </c>
      <c r="U58" s="17" t="s">
        <v>582</v>
      </c>
      <c r="V58" s="21" t="s">
        <v>583</v>
      </c>
      <c r="W58" s="20">
        <v>5.289517713292908</v>
      </c>
      <c r="X58" s="20">
        <v>53.649828031121054</v>
      </c>
      <c r="Y58" s="20"/>
    </row>
    <row r="59" spans="1:25" s="11" customFormat="1" ht="12.75">
      <c r="A59" s="15" t="s">
        <v>584</v>
      </c>
      <c r="B59" s="15" t="s">
        <v>564</v>
      </c>
      <c r="C59" s="15" t="s">
        <v>585</v>
      </c>
      <c r="D59" s="15" t="s">
        <v>586</v>
      </c>
      <c r="E59" s="16">
        <v>591</v>
      </c>
      <c r="F59" s="16">
        <v>31</v>
      </c>
      <c r="G59" s="17" t="s">
        <v>567</v>
      </c>
      <c r="H59" s="17" t="s">
        <v>587</v>
      </c>
      <c r="I59" s="17" t="s">
        <v>588</v>
      </c>
      <c r="J59" s="18" t="str">
        <f>HYPERLINK("http://www.centcols.org/util/geo/visuGP.php?c=88059100","FR-88-0591")</f>
        <v>FR-88-0591</v>
      </c>
      <c r="K59" s="19"/>
      <c r="L59" s="17"/>
      <c r="M59" s="17"/>
      <c r="N59" s="15" t="s">
        <v>548</v>
      </c>
      <c r="O59" s="16">
        <v>1</v>
      </c>
      <c r="P59" s="17"/>
      <c r="Q59" s="17" t="s">
        <v>589</v>
      </c>
      <c r="R59" s="17" t="s">
        <v>590</v>
      </c>
      <c r="S59" s="20">
        <v>7.1053462153692415</v>
      </c>
      <c r="T59" s="20">
        <v>48.28146133344875</v>
      </c>
      <c r="U59" s="17" t="s">
        <v>591</v>
      </c>
      <c r="V59" s="21" t="s">
        <v>592</v>
      </c>
      <c r="W59" s="20">
        <v>5.298507511925378</v>
      </c>
      <c r="X59" s="20">
        <v>53.646134826885444</v>
      </c>
      <c r="Y59" s="20"/>
    </row>
    <row r="60" spans="1:25" s="14" customFormat="1" ht="11.25">
      <c r="A60" s="15" t="s">
        <v>593</v>
      </c>
      <c r="B60" s="15" t="s">
        <v>564</v>
      </c>
      <c r="C60" s="15" t="s">
        <v>594</v>
      </c>
      <c r="D60" s="15" t="s">
        <v>595</v>
      </c>
      <c r="E60" s="16">
        <v>615</v>
      </c>
      <c r="F60" s="16">
        <v>31</v>
      </c>
      <c r="G60" s="17" t="s">
        <v>567</v>
      </c>
      <c r="H60" s="17" t="s">
        <v>596</v>
      </c>
      <c r="I60" s="17" t="s">
        <v>597</v>
      </c>
      <c r="J60" s="18" t="str">
        <f>HYPERLINK("http://www.centcols.org/util/geo/visuGP.php?c=88061501","FR-88-0615a")</f>
        <v>FR-88-0615a</v>
      </c>
      <c r="K60" s="19"/>
      <c r="L60" s="17"/>
      <c r="M60" s="17"/>
      <c r="N60" s="15" t="s">
        <v>548</v>
      </c>
      <c r="O60" s="16">
        <v>1</v>
      </c>
      <c r="P60" s="17"/>
      <c r="Q60" s="17" t="s">
        <v>598</v>
      </c>
      <c r="R60" s="17" t="s">
        <v>599</v>
      </c>
      <c r="S60" s="20">
        <v>7.108504359535533</v>
      </c>
      <c r="T60" s="20">
        <v>48.27849689301118</v>
      </c>
      <c r="U60" s="17" t="s">
        <v>600</v>
      </c>
      <c r="V60" s="21" t="s">
        <v>601</v>
      </c>
      <c r="W60" s="20">
        <v>5.3020163998866945</v>
      </c>
      <c r="X60" s="20">
        <v>53.64284093277697</v>
      </c>
      <c r="Y60" s="2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dcterms:created xsi:type="dcterms:W3CDTF">2010-07-27T13:38:28Z</dcterms:created>
  <dcterms:modified xsi:type="dcterms:W3CDTF">2010-07-27T15:26:02Z</dcterms:modified>
  <cp:category/>
  <cp:version/>
  <cp:contentType/>
  <cp:contentStatus/>
</cp:coreProperties>
</file>