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21" yWindow="105" windowWidth="19320" windowHeight="12120" firstSheet="1" activeTab="2"/>
  </bookViews>
  <sheets>
    <sheet name="Lang" sheetId="1" state="hidden" r:id="rId1"/>
    <sheet name="ES" sheetId="2" r:id="rId2"/>
    <sheet name="Copyright" sheetId="3" r:id="rId3"/>
  </sheets>
  <definedNames>
    <definedName name="EV__LASTREFTIME__" hidden="1">40878.7109259259</definedName>
  </definedNames>
  <calcPr fullCalcOnLoad="1"/>
</workbook>
</file>

<file path=xl/sharedStrings.xml><?xml version="1.0" encoding="utf-8"?>
<sst xmlns="http://schemas.openxmlformats.org/spreadsheetml/2006/main" count="973" uniqueCount="583">
  <si>
    <t>Exclusions</t>
  </si>
  <si>
    <t>EXCL</t>
  </si>
  <si>
    <t>Exclusiones</t>
  </si>
  <si>
    <r>
      <rPr>
        <b/>
        <sz val="10"/>
        <color indexed="8"/>
        <rFont val="Arial"/>
        <family val="2"/>
      </rPr>
      <t>ES</t>
    </r>
    <r>
      <rPr>
        <sz val="10"/>
        <color indexed="8"/>
        <rFont val="Arial"/>
        <family val="2"/>
      </rPr>
      <t xml:space="preserve"> Por favor, seleccionar en la celda a la derecha su lengua preferida para las cabeceras de columnas</t>
    </r>
  </si>
  <si>
    <t>Título</t>
  </si>
  <si>
    <t>Nombre</t>
  </si>
  <si>
    <t>Nombre completo</t>
  </si>
  <si>
    <t>Provincia</t>
  </si>
  <si>
    <t>Isla</t>
  </si>
  <si>
    <t>Otro Mapa</t>
  </si>
  <si>
    <t>CODE</t>
  </si>
  <si>
    <t>INT</t>
  </si>
  <si>
    <t>NOMC</t>
  </si>
  <si>
    <t>ALTI</t>
  </si>
  <si>
    <t>DOC</t>
  </si>
  <si>
    <t>ES.PROV</t>
  </si>
  <si>
    <t>ES.ISLA</t>
  </si>
  <si>
    <t>ES.MTN25</t>
  </si>
  <si>
    <t>ES.ICC50</t>
  </si>
  <si>
    <t>ES.MICH</t>
  </si>
  <si>
    <t>ES.ALP</t>
  </si>
  <si>
    <t>ES.MPROV</t>
  </si>
  <si>
    <t>ES.REISE</t>
  </si>
  <si>
    <t>ES.OTRO</t>
  </si>
  <si>
    <t>ACC</t>
  </si>
  <si>
    <t>TYP</t>
  </si>
  <si>
    <t>DIF</t>
  </si>
  <si>
    <t>LIM</t>
  </si>
  <si>
    <t>ES.EUTMZ</t>
  </si>
  <si>
    <t>ES.EUTMX</t>
  </si>
  <si>
    <t>ES.EUTMY</t>
  </si>
  <si>
    <t>WUTMZ</t>
  </si>
  <si>
    <t>WUTMX</t>
  </si>
  <si>
    <t>WUTMY</t>
  </si>
  <si>
    <t>WDLON</t>
  </si>
  <si>
    <t>WDLAT</t>
  </si>
  <si>
    <t>WSLON</t>
  </si>
  <si>
    <t>WSLAT</t>
  </si>
  <si>
    <t>REM</t>
  </si>
  <si>
    <t>ES.KOMP</t>
  </si>
  <si>
    <t>ES</t>
  </si>
  <si>
    <t>EN</t>
  </si>
  <si>
    <t>INFO</t>
  </si>
  <si>
    <t>ES.SGE50</t>
  </si>
  <si>
    <t>Lengua de cabeceras / Langue des entêtes / Header language</t>
  </si>
  <si>
    <t>Presentación / Presentació / Présentation / Presentation</t>
  </si>
  <si>
    <r>
      <rPr>
        <b/>
        <sz val="10"/>
        <color indexed="8"/>
        <rFont val="Arial"/>
        <family val="2"/>
      </rPr>
      <t>FR</t>
    </r>
    <r>
      <rPr>
        <sz val="10"/>
        <color indexed="8"/>
        <rFont val="Arial"/>
        <family val="2"/>
      </rPr>
      <t xml:space="preserve"> Merci de sélectionner votre langue préférée pour les entêtes du catalogue dans la case ci-contre</t>
    </r>
  </si>
  <si>
    <r>
      <rPr>
        <b/>
        <sz val="10"/>
        <color indexed="8"/>
        <rFont val="Arial"/>
        <family val="2"/>
      </rPr>
      <t>EN</t>
    </r>
    <r>
      <rPr>
        <sz val="10"/>
        <color indexed="8"/>
        <rFont val="Arial"/>
        <family val="2"/>
      </rPr>
      <t xml:space="preserve"> Please select your preferred language for the catalogue's column headers in the cell to the right</t>
    </r>
  </si>
  <si>
    <t>Alpina</t>
  </si>
  <si>
    <t>FR</t>
  </si>
  <si>
    <t>Kompass</t>
  </si>
  <si>
    <t>Reise Know-How</t>
  </si>
  <si>
    <t>Nom complet</t>
  </si>
  <si>
    <t>Province</t>
  </si>
  <si>
    <t>MTN25</t>
  </si>
  <si>
    <t>NOM</t>
  </si>
  <si>
    <t>Intitulé</t>
  </si>
  <si>
    <t>Nom</t>
  </si>
  <si>
    <t>Île</t>
  </si>
  <si>
    <t>Alti</t>
  </si>
  <si>
    <t>Lim</t>
  </si>
  <si>
    <t>WGS84 Lon D</t>
  </si>
  <si>
    <t>WGS84 Lat D</t>
  </si>
  <si>
    <t>Código</t>
  </si>
  <si>
    <t>Documentos</t>
  </si>
  <si>
    <t>SGE50</t>
  </si>
  <si>
    <t>ICC50</t>
  </si>
  <si>
    <t>Provincial</t>
  </si>
  <si>
    <t>Acceso</t>
  </si>
  <si>
    <t>Tipo</t>
  </si>
  <si>
    <t>Diff</t>
  </si>
  <si>
    <t>Vec</t>
  </si>
  <si>
    <t>ED50 Huso</t>
  </si>
  <si>
    <t>ED50 UTM x</t>
  </si>
  <si>
    <t>ED50 UTM y</t>
  </si>
  <si>
    <t>WGS84 Huso</t>
  </si>
  <si>
    <t>WGS84 UTM x</t>
  </si>
  <si>
    <t>WGS84 UTM y</t>
  </si>
  <si>
    <t>WGS84 Lon S</t>
  </si>
  <si>
    <t>WGS84 Lat S</t>
  </si>
  <si>
    <t>Comentarios</t>
  </si>
  <si>
    <t>Code</t>
  </si>
  <si>
    <t>Documents</t>
  </si>
  <si>
    <t xml:space="preserve"> Autre Carte</t>
  </si>
  <si>
    <t>Accès</t>
  </si>
  <si>
    <t>Type</t>
  </si>
  <si>
    <t>ED50 Fuseau</t>
  </si>
  <si>
    <t>WGS84 Fuseau</t>
  </si>
  <si>
    <t>Remarques</t>
  </si>
  <si>
    <t>Descriptor</t>
  </si>
  <si>
    <t>Name</t>
  </si>
  <si>
    <t>Complete name</t>
  </si>
  <si>
    <t>Island</t>
  </si>
  <si>
    <t>Other Map</t>
  </si>
  <si>
    <t>Access</t>
  </si>
  <si>
    <t>Ngh</t>
  </si>
  <si>
    <t>ED50 Zone</t>
  </si>
  <si>
    <t>WGS84 Zone</t>
  </si>
  <si>
    <t>Remarks</t>
  </si>
  <si>
    <t>Michelin</t>
  </si>
  <si>
    <t>ES-A-0018</t>
  </si>
  <si>
    <t>~</t>
  </si>
  <si>
    <t>El Port</t>
  </si>
  <si>
    <t>A</t>
  </si>
  <si>
    <r>
      <t>0796</t>
    </r>
    <r>
      <rPr>
        <sz val="8"/>
        <rFont val="Arial"/>
        <family val="2"/>
      </rPr>
      <t>:51-06-13-07</t>
    </r>
  </si>
  <si>
    <r>
      <t>0796-3</t>
    </r>
    <r>
      <rPr>
        <sz val="8"/>
        <rFont val="Arial"/>
        <family val="2"/>
      </rPr>
      <t>:751-306-26-14</t>
    </r>
  </si>
  <si>
    <r>
      <t>0796</t>
    </r>
    <r>
      <rPr>
        <sz val="8"/>
        <rFont val="Arial"/>
        <family val="2"/>
      </rPr>
      <t>:038-019</t>
    </r>
  </si>
  <si>
    <r>
      <t>577</t>
    </r>
    <r>
      <rPr>
        <sz val="8"/>
        <rFont val="Arial"/>
        <family val="2"/>
      </rPr>
      <t>-P29-050-056</t>
    </r>
  </si>
  <si>
    <t/>
  </si>
  <si>
    <t>CV-715</t>
  </si>
  <si>
    <t>000°06'03.1"W</t>
  </si>
  <si>
    <t>038°52'05.3"N</t>
  </si>
  <si>
    <t>ES-A-0093</t>
  </si>
  <si>
    <t>Portichuelo</t>
  </si>
  <si>
    <r>
      <t>0893-0894</t>
    </r>
    <r>
      <rPr>
        <sz val="8"/>
        <rFont val="Arial"/>
        <family val="2"/>
      </rPr>
      <t>:12-42-08-04</t>
    </r>
  </si>
  <si>
    <r>
      <t>0893-2</t>
    </r>
    <r>
      <rPr>
        <sz val="8"/>
        <rFont val="Arial"/>
        <family val="2"/>
      </rPr>
      <t>:712-242-16-07</t>
    </r>
  </si>
  <si>
    <r>
      <t>0893-0894</t>
    </r>
    <r>
      <rPr>
        <sz val="8"/>
        <rFont val="Arial"/>
        <family val="2"/>
      </rPr>
      <t>:124-078</t>
    </r>
  </si>
  <si>
    <r>
      <t>577</t>
    </r>
    <r>
      <rPr>
        <sz val="8"/>
        <rFont val="Arial"/>
        <family val="2"/>
      </rPr>
      <t>-R28-021-083</t>
    </r>
  </si>
  <si>
    <t>N-338</t>
  </si>
  <si>
    <t>000°34'20.6"W</t>
  </si>
  <si>
    <t>038°18'02.7"N</t>
  </si>
  <si>
    <t>ES-A-0135</t>
  </si>
  <si>
    <t>Coll del ~</t>
  </si>
  <si>
    <t>Mascarat</t>
  </si>
  <si>
    <t>Coll del Mascarat</t>
  </si>
  <si>
    <r>
      <t>0848</t>
    </r>
    <r>
      <rPr>
        <sz val="8"/>
        <rFont val="Arial"/>
        <family val="2"/>
      </rPr>
      <t>:39-81-11-01</t>
    </r>
  </si>
  <si>
    <r>
      <t>0848-2</t>
    </r>
    <r>
      <rPr>
        <sz val="8"/>
        <rFont val="Arial"/>
        <family val="2"/>
      </rPr>
      <t>:239-281-23-03</t>
    </r>
  </si>
  <si>
    <r>
      <t>0848</t>
    </r>
    <r>
      <rPr>
        <sz val="8"/>
        <rFont val="Arial"/>
        <family val="2"/>
      </rPr>
      <t>:085-077</t>
    </r>
  </si>
  <si>
    <r>
      <t>577</t>
    </r>
    <r>
      <rPr>
        <sz val="8"/>
        <rFont val="Arial"/>
        <family val="2"/>
      </rPr>
      <t>-Q30-002-085</t>
    </r>
  </si>
  <si>
    <t>N-332 (tunnel)</t>
  </si>
  <si>
    <t>000°00'24.3"E</t>
  </si>
  <si>
    <t>038°38'17.3"N</t>
  </si>
  <si>
    <t>ES-A-0135a</t>
  </si>
  <si>
    <t>Collado</t>
  </si>
  <si>
    <r>
      <t>0822</t>
    </r>
    <r>
      <rPr>
        <sz val="8"/>
        <rFont val="Arial"/>
        <family val="2"/>
      </rPr>
      <t>:43-99-14-14</t>
    </r>
  </si>
  <si>
    <r>
      <t>0822-2</t>
    </r>
    <r>
      <rPr>
        <sz val="8"/>
        <rFont val="Arial"/>
        <family val="2"/>
      </rPr>
      <t>:243-299-29-28</t>
    </r>
  </si>
  <si>
    <r>
      <t>0822</t>
    </r>
    <r>
      <rPr>
        <sz val="8"/>
        <rFont val="Arial"/>
        <family val="2"/>
      </rPr>
      <t>:102-078</t>
    </r>
  </si>
  <si>
    <r>
      <t>577</t>
    </r>
    <r>
      <rPr>
        <sz val="8"/>
        <rFont val="Arial"/>
        <family val="2"/>
      </rPr>
      <t>-P30-011-039</t>
    </r>
  </si>
  <si>
    <t>CL</t>
  </si>
  <si>
    <t>000°02'51.1"E</t>
  </si>
  <si>
    <t>038°48'24.9"N</t>
  </si>
  <si>
    <t>ES-GI-0230b</t>
  </si>
  <si>
    <t>Coll de les ~</t>
  </si>
  <si>
    <t>Portes</t>
  </si>
  <si>
    <t>Coll de les Portes</t>
  </si>
  <si>
    <t>GI</t>
  </si>
  <si>
    <r>
      <t>0220</t>
    </r>
    <r>
      <rPr>
        <sz val="8"/>
        <rFont val="Arial"/>
        <family val="2"/>
      </rPr>
      <t>:09-91-09-01</t>
    </r>
  </si>
  <si>
    <r>
      <t>0220-4</t>
    </r>
    <r>
      <rPr>
        <sz val="8"/>
        <rFont val="Arial"/>
        <family val="2"/>
      </rPr>
      <t>:509-691-18-01</t>
    </r>
  </si>
  <si>
    <r>
      <t>2</t>
    </r>
    <r>
      <rPr>
        <sz val="8"/>
        <rFont val="Arial"/>
        <family val="2"/>
      </rPr>
      <t>:05-90-89-21</t>
    </r>
  </si>
  <si>
    <r>
      <t>0220</t>
    </r>
    <r>
      <rPr>
        <sz val="8"/>
        <rFont val="Arial"/>
        <family val="2"/>
      </rPr>
      <t>:124-020</t>
    </r>
  </si>
  <si>
    <t>R1-2</t>
  </si>
  <si>
    <t>003°06'48.9"E</t>
  </si>
  <si>
    <t>042°22'10.9"N</t>
  </si>
  <si>
    <t>ES-GI-0240</t>
  </si>
  <si>
    <t>Frare</t>
  </si>
  <si>
    <t>Coll del Frare</t>
  </si>
  <si>
    <r>
      <t>0221</t>
    </r>
    <r>
      <rPr>
        <sz val="8"/>
        <rFont val="Arial"/>
        <family val="2"/>
      </rPr>
      <t>:12-98-13-07</t>
    </r>
  </si>
  <si>
    <r>
      <t>0221-1</t>
    </r>
    <r>
      <rPr>
        <sz val="8"/>
        <rFont val="Arial"/>
        <family val="2"/>
      </rPr>
      <t>:512-698-26-14</t>
    </r>
  </si>
  <si>
    <r>
      <t>2</t>
    </r>
    <r>
      <rPr>
        <sz val="8"/>
        <rFont val="Arial"/>
        <family val="2"/>
      </rPr>
      <t>:10-95-53-67</t>
    </r>
  </si>
  <si>
    <r>
      <t>0221</t>
    </r>
    <r>
      <rPr>
        <sz val="8"/>
        <rFont val="Arial"/>
        <family val="2"/>
      </rPr>
      <t>:003-057</t>
    </r>
  </si>
  <si>
    <t>R 1-2</t>
  </si>
  <si>
    <t>FR-66-0240a</t>
  </si>
  <si>
    <t>003°09'09.9"E</t>
  </si>
  <si>
    <t>042°26'08.0"N</t>
  </si>
  <si>
    <t>R</t>
  </si>
  <si>
    <t>ES-GI-0250a</t>
  </si>
  <si>
    <t>Coll de ~</t>
  </si>
  <si>
    <t>Perafita</t>
  </si>
  <si>
    <t>Coll de Perafita</t>
  </si>
  <si>
    <r>
      <t>0259</t>
    </r>
    <r>
      <rPr>
        <sz val="8"/>
        <rFont val="Arial"/>
        <family val="2"/>
      </rPr>
      <t>:19-82-13-18</t>
    </r>
  </si>
  <si>
    <r>
      <t>0259-1</t>
    </r>
    <r>
      <rPr>
        <sz val="8"/>
        <rFont val="Arial"/>
        <family val="2"/>
      </rPr>
      <t>:519-682-26-37</t>
    </r>
  </si>
  <si>
    <r>
      <t>2</t>
    </r>
    <r>
      <rPr>
        <sz val="8"/>
        <rFont val="Arial"/>
        <family val="2"/>
      </rPr>
      <t>:15-80-93-58</t>
    </r>
  </si>
  <si>
    <r>
      <t>0259</t>
    </r>
    <r>
      <rPr>
        <sz val="8"/>
        <rFont val="Arial"/>
        <family val="2"/>
      </rPr>
      <t>:038-072</t>
    </r>
  </si>
  <si>
    <r>
      <t>574</t>
    </r>
    <r>
      <rPr>
        <sz val="8"/>
        <rFont val="Arial"/>
        <family val="2"/>
      </rPr>
      <t>-F39-049-082</t>
    </r>
  </si>
  <si>
    <t>GI-614</t>
  </si>
  <si>
    <t>003°14'13.7"E</t>
  </si>
  <si>
    <t>042°17'47.1"N</t>
  </si>
  <si>
    <t>ES-GI-0250b</t>
  </si>
  <si>
    <t>Vicenç</t>
  </si>
  <si>
    <t>Coll de Vicenç</t>
  </si>
  <si>
    <r>
      <t>0334</t>
    </r>
    <r>
      <rPr>
        <sz val="8"/>
        <rFont val="Arial"/>
        <family val="2"/>
      </rPr>
      <t>:08-39-09-19</t>
    </r>
  </si>
  <si>
    <r>
      <t>0334-4</t>
    </r>
    <r>
      <rPr>
        <sz val="8"/>
        <rFont val="Arial"/>
        <family val="2"/>
      </rPr>
      <t>:508-639-19-39</t>
    </r>
  </si>
  <si>
    <r>
      <t>10</t>
    </r>
    <r>
      <rPr>
        <sz val="8"/>
        <rFont val="Arial"/>
        <family val="2"/>
      </rPr>
      <t>:05-35-69-99</t>
    </r>
  </si>
  <si>
    <r>
      <t>0334</t>
    </r>
    <r>
      <rPr>
        <sz val="8"/>
        <rFont val="Arial"/>
        <family val="2"/>
      </rPr>
      <t>:120-042</t>
    </r>
  </si>
  <si>
    <t>R1</t>
  </si>
  <si>
    <t>003°06'03.5"E</t>
  </si>
  <si>
    <t>041°54'35.1"N</t>
  </si>
  <si>
    <t>ES-GI-0251</t>
  </si>
  <si>
    <t>Collada dels ~</t>
  </si>
  <si>
    <t>Burros</t>
  </si>
  <si>
    <t>Collada dels Burros</t>
  </si>
  <si>
    <r>
      <t>0220</t>
    </r>
    <r>
      <rPr>
        <sz val="8"/>
        <rFont val="Arial"/>
        <family val="2"/>
      </rPr>
      <t>:88-00-15-03</t>
    </r>
  </si>
  <si>
    <r>
      <t>0220-1</t>
    </r>
    <r>
      <rPr>
        <sz val="8"/>
        <rFont val="Arial"/>
        <family val="2"/>
      </rPr>
      <t>:488-700-29-06</t>
    </r>
  </si>
  <si>
    <r>
      <t>2</t>
    </r>
    <r>
      <rPr>
        <sz val="8"/>
        <rFont val="Arial"/>
        <family val="2"/>
      </rPr>
      <t>:85-00-75-03</t>
    </r>
  </si>
  <si>
    <r>
      <t>0220</t>
    </r>
    <r>
      <rPr>
        <sz val="8"/>
        <rFont val="Arial"/>
        <family val="2"/>
      </rPr>
      <t>:020-066</t>
    </r>
  </si>
  <si>
    <t>002°51'42.5"E</t>
  </si>
  <si>
    <t>042°27'06.6"N</t>
  </si>
  <si>
    <t>ES-GR-2028</t>
  </si>
  <si>
    <t>Puerto de las ~</t>
  </si>
  <si>
    <t>Borregas</t>
  </si>
  <si>
    <t>Puerto de las Borregas</t>
  </si>
  <si>
    <t>GR</t>
  </si>
  <si>
    <r>
      <t>1010</t>
    </r>
    <r>
      <rPr>
        <sz val="8"/>
        <rFont val="Arial"/>
        <family val="2"/>
      </rPr>
      <t>:75-16-01-19</t>
    </r>
  </si>
  <si>
    <r>
      <t>1010-4</t>
    </r>
    <r>
      <rPr>
        <sz val="8"/>
        <rFont val="Arial"/>
        <family val="2"/>
      </rPr>
      <t>:475-116-02-38</t>
    </r>
  </si>
  <si>
    <r>
      <t>1010</t>
    </r>
    <r>
      <rPr>
        <sz val="8"/>
        <rFont val="Arial"/>
        <family val="2"/>
      </rPr>
      <t>:106-017</t>
    </r>
  </si>
  <si>
    <t>003°16'56.6"W</t>
  </si>
  <si>
    <t>037°11'48.4"N</t>
  </si>
  <si>
    <t>ES-GR-2035</t>
  </si>
  <si>
    <t>Collado de las ~</t>
  </si>
  <si>
    <t>Sabinillas</t>
  </si>
  <si>
    <t>Collado de las Sabinillas</t>
  </si>
  <si>
    <r>
      <t>1027</t>
    </r>
    <r>
      <rPr>
        <sz val="8"/>
        <rFont val="Arial"/>
        <family val="2"/>
      </rPr>
      <t>:61-08-02-08</t>
    </r>
  </si>
  <si>
    <r>
      <t>1027-1</t>
    </r>
    <r>
      <rPr>
        <sz val="8"/>
        <rFont val="Arial"/>
        <family val="2"/>
      </rPr>
      <t>:461-108-04-15</t>
    </r>
  </si>
  <si>
    <r>
      <t>1027</t>
    </r>
    <r>
      <rPr>
        <sz val="8"/>
        <rFont val="Arial"/>
        <family val="2"/>
      </rPr>
      <t>:036-066</t>
    </r>
  </si>
  <si>
    <r>
      <t>578</t>
    </r>
    <r>
      <rPr>
        <sz val="8"/>
        <rFont val="Arial"/>
        <family val="2"/>
      </rPr>
      <t>-U19-051-033</t>
    </r>
  </si>
  <si>
    <t>GR-420</t>
  </si>
  <si>
    <t>003°26'21.2"W</t>
  </si>
  <si>
    <t>037°07'08.7"N</t>
  </si>
  <si>
    <t>ES-GR-2037</t>
  </si>
  <si>
    <t>Puerto ~</t>
  </si>
  <si>
    <t>Palomas</t>
  </si>
  <si>
    <t>Puerto Palomas</t>
  </si>
  <si>
    <r>
      <t>0994</t>
    </r>
    <r>
      <rPr>
        <sz val="8"/>
        <rFont val="Arial"/>
        <family val="2"/>
      </rPr>
      <t>:13-35-09-17</t>
    </r>
  </si>
  <si>
    <r>
      <t>0994-3</t>
    </r>
    <r>
      <rPr>
        <sz val="8"/>
        <rFont val="Arial"/>
        <family val="2"/>
      </rPr>
      <t>:513-135-18-35</t>
    </r>
  </si>
  <si>
    <r>
      <t>0994</t>
    </r>
    <r>
      <rPr>
        <sz val="8"/>
        <rFont val="Arial"/>
        <family val="2"/>
      </rPr>
      <t>:002-019</t>
    </r>
  </si>
  <si>
    <t>002°50'57.7"W</t>
  </si>
  <si>
    <t>037°22'03.4"N</t>
  </si>
  <si>
    <t>ES-GR-2043</t>
  </si>
  <si>
    <t>Collado del ~
Collado del ~</t>
  </si>
  <si>
    <t>Mirador
Pino</t>
  </si>
  <si>
    <t>Collado del Mirador
Collado del Pino</t>
  </si>
  <si>
    <r>
      <t>1027</t>
    </r>
    <r>
      <rPr>
        <sz val="8"/>
        <rFont val="Arial"/>
        <family val="2"/>
      </rPr>
      <t>:60-04-03-19</t>
    </r>
  </si>
  <si>
    <r>
      <t>1027-1</t>
    </r>
    <r>
      <rPr>
        <sz val="8"/>
        <rFont val="Arial"/>
        <family val="2"/>
      </rPr>
      <t>:460-104-05-38</t>
    </r>
  </si>
  <si>
    <r>
      <t>1027</t>
    </r>
    <r>
      <rPr>
        <sz val="8"/>
        <rFont val="Arial"/>
        <family val="2"/>
      </rPr>
      <t>:032-049</t>
    </r>
  </si>
  <si>
    <t>S</t>
  </si>
  <si>
    <t>003°26'59.6"W</t>
  </si>
  <si>
    <t>037°05'17.3"N</t>
  </si>
  <si>
    <t>ES-GR-2046</t>
  </si>
  <si>
    <t>Collado de ~</t>
  </si>
  <si>
    <t>Prado Céspedes</t>
  </si>
  <si>
    <t>Collado de Prado Céspedes</t>
  </si>
  <si>
    <r>
      <t>1010</t>
    </r>
    <r>
      <rPr>
        <sz val="8"/>
        <rFont val="Arial"/>
        <family val="2"/>
      </rPr>
      <t>:74-16-20-07</t>
    </r>
  </si>
  <si>
    <r>
      <t>1010-4</t>
    </r>
    <r>
      <rPr>
        <sz val="8"/>
        <rFont val="Arial"/>
        <family val="2"/>
      </rPr>
      <t>:474-116-39-14</t>
    </r>
  </si>
  <si>
    <r>
      <t>1010</t>
    </r>
    <r>
      <rPr>
        <sz val="8"/>
        <rFont val="Arial"/>
        <family val="2"/>
      </rPr>
      <t>:106-014</t>
    </r>
  </si>
  <si>
    <t>003°16'59.4"W</t>
  </si>
  <si>
    <t>037°11'29.0"N</t>
  </si>
  <si>
    <t>ES-GR-2048</t>
  </si>
  <si>
    <t>Portacho ~</t>
  </si>
  <si>
    <t>Alto</t>
  </si>
  <si>
    <t>Portacho Alto</t>
  </si>
  <si>
    <r>
      <t>0929</t>
    </r>
    <r>
      <rPr>
        <sz val="8"/>
        <rFont val="Arial"/>
        <family val="2"/>
      </rPr>
      <t>:24-95-14-02</t>
    </r>
  </si>
  <si>
    <r>
      <t>0929-3</t>
    </r>
    <r>
      <rPr>
        <sz val="8"/>
        <rFont val="Arial"/>
        <family val="2"/>
      </rPr>
      <t>:524-195-29-03</t>
    </r>
  </si>
  <si>
    <r>
      <t>0929</t>
    </r>
    <r>
      <rPr>
        <sz val="8"/>
        <rFont val="Arial"/>
        <family val="2"/>
      </rPr>
      <t>:059-038</t>
    </r>
  </si>
  <si>
    <t>002°43'12.3"W</t>
  </si>
  <si>
    <t>037°54'03.7"N</t>
  </si>
  <si>
    <t>ES-GR-2096</t>
  </si>
  <si>
    <t>Collado de las ~
Collado del ~</t>
  </si>
  <si>
    <t>Tonas
Lastonar</t>
  </si>
  <si>
    <t>Collado de las Tonas
Collado del Lastonar</t>
  </si>
  <si>
    <r>
      <t>1028</t>
    </r>
    <r>
      <rPr>
        <sz val="8"/>
        <rFont val="Arial"/>
        <family val="2"/>
      </rPr>
      <t>:90-07-13-12</t>
    </r>
  </si>
  <si>
    <r>
      <t>1028-1</t>
    </r>
    <r>
      <rPr>
        <sz val="8"/>
        <rFont val="Arial"/>
        <family val="2"/>
      </rPr>
      <t>:490-107-26-24</t>
    </r>
  </si>
  <si>
    <r>
      <t>1028</t>
    </r>
    <r>
      <rPr>
        <sz val="8"/>
        <rFont val="Arial"/>
        <family val="2"/>
      </rPr>
      <t>:036-062</t>
    </r>
  </si>
  <si>
    <t>003°06'23.4"W</t>
  </si>
  <si>
    <t>037°06'45.8"N</t>
  </si>
  <si>
    <t>ES-GR-2141</t>
  </si>
  <si>
    <t>Collado del ~</t>
  </si>
  <si>
    <t>Pino</t>
  </si>
  <si>
    <t>Collado del Pino</t>
  </si>
  <si>
    <r>
      <t>1028</t>
    </r>
    <r>
      <rPr>
        <sz val="8"/>
        <rFont val="Arial"/>
        <family val="2"/>
      </rPr>
      <t>:89-07-11-16</t>
    </r>
  </si>
  <si>
    <r>
      <t>1028-1</t>
    </r>
    <r>
      <rPr>
        <sz val="8"/>
        <rFont val="Arial"/>
        <family val="2"/>
      </rPr>
      <t>:489-107-23-33</t>
    </r>
  </si>
  <si>
    <r>
      <t>1028</t>
    </r>
    <r>
      <rPr>
        <sz val="8"/>
        <rFont val="Arial"/>
        <family val="2"/>
      </rPr>
      <t>:031-064</t>
    </r>
  </si>
  <si>
    <t>003°07'07.2"W</t>
  </si>
  <si>
    <t>037°06'53.3"N</t>
  </si>
  <si>
    <t>ES-GR-2180</t>
  </si>
  <si>
    <t>Sabinas</t>
  </si>
  <si>
    <t>Collado de las Sabinas</t>
  </si>
  <si>
    <r>
      <t>1027</t>
    </r>
    <r>
      <rPr>
        <sz val="8"/>
        <rFont val="Arial"/>
        <family val="2"/>
      </rPr>
      <t>:62-07-10-19</t>
    </r>
  </si>
  <si>
    <r>
      <t>1027-1</t>
    </r>
    <r>
      <rPr>
        <sz val="8"/>
        <rFont val="Arial"/>
        <family val="2"/>
      </rPr>
      <t>:462-107-21-38</t>
    </r>
  </si>
  <si>
    <r>
      <t>1027</t>
    </r>
    <r>
      <rPr>
        <sz val="8"/>
        <rFont val="Arial"/>
        <family val="2"/>
      </rPr>
      <t>:044-064</t>
    </r>
  </si>
  <si>
    <r>
      <t>578</t>
    </r>
    <r>
      <rPr>
        <sz val="8"/>
        <rFont val="Arial"/>
        <family val="2"/>
      </rPr>
      <t>-U19-054-032</t>
    </r>
  </si>
  <si>
    <t>A-395/GR-420</t>
  </si>
  <si>
    <t>003°25'23.1"W</t>
  </si>
  <si>
    <t>037°06'55.0"N</t>
  </si>
  <si>
    <t>ES-GR-2208</t>
  </si>
  <si>
    <t>Collado de la ~</t>
  </si>
  <si>
    <t>Cabañuela</t>
  </si>
  <si>
    <t>Collado de la Cabañuela</t>
  </si>
  <si>
    <r>
      <t>1028</t>
    </r>
    <r>
      <rPr>
        <sz val="8"/>
        <rFont val="Arial"/>
        <family val="2"/>
      </rPr>
      <t>:95-07-20-11</t>
    </r>
  </si>
  <si>
    <r>
      <t>1028-1</t>
    </r>
    <r>
      <rPr>
        <sz val="8"/>
        <rFont val="Arial"/>
        <family val="2"/>
      </rPr>
      <t>:495-107-40-22</t>
    </r>
  </si>
  <si>
    <r>
      <t>1028</t>
    </r>
    <r>
      <rPr>
        <sz val="8"/>
        <rFont val="Arial"/>
        <family val="2"/>
      </rPr>
      <t>:063-062</t>
    </r>
  </si>
  <si>
    <t>003°02'46.8"W</t>
  </si>
  <si>
    <t>037°06'44.9"N</t>
  </si>
  <si>
    <t>ES-GR-2330</t>
  </si>
  <si>
    <t>Diablo</t>
  </si>
  <si>
    <t>Collado del Diablo</t>
  </si>
  <si>
    <r>
      <t>1027</t>
    </r>
    <r>
      <rPr>
        <sz val="8"/>
        <rFont val="Arial"/>
        <family val="2"/>
      </rPr>
      <t>:64-07-03-10</t>
    </r>
  </si>
  <si>
    <r>
      <t>1027-1</t>
    </r>
    <r>
      <rPr>
        <sz val="8"/>
        <rFont val="Arial"/>
        <family val="2"/>
      </rPr>
      <t>:464-107-06-19</t>
    </r>
  </si>
  <si>
    <r>
      <t>1027</t>
    </r>
    <r>
      <rPr>
        <sz val="8"/>
        <rFont val="Arial"/>
        <family val="2"/>
      </rPr>
      <t>:052-062</t>
    </r>
  </si>
  <si>
    <t>003°24'17.6"W</t>
  </si>
  <si>
    <t>037°06'40.0"N</t>
  </si>
  <si>
    <t>ES-HU-2756</t>
  </si>
  <si>
    <t>Paso del ~
Paso del ~
Pas del ~
Pas deth ~</t>
  </si>
  <si>
    <t>Cavall
Caballo
Cavall
Chivau</t>
  </si>
  <si>
    <t>Paso del Cavall
Paso del Caballo
Pas del Cavall
Pas deth Chivau</t>
  </si>
  <si>
    <t>HU</t>
  </si>
  <si>
    <r>
      <t>0180</t>
    </r>
    <r>
      <rPr>
        <sz val="8"/>
        <rFont val="Arial"/>
        <family val="2"/>
      </rPr>
      <t>:11-21-17-15</t>
    </r>
  </si>
  <si>
    <r>
      <t>0180-2</t>
    </r>
    <r>
      <rPr>
        <sz val="8"/>
        <rFont val="Arial"/>
        <family val="2"/>
      </rPr>
      <t>:311-721-33-30</t>
    </r>
  </si>
  <si>
    <r>
      <t>0180</t>
    </r>
    <r>
      <rPr>
        <sz val="8"/>
        <rFont val="Arial"/>
        <family val="2"/>
      </rPr>
      <t>:093-069</t>
    </r>
  </si>
  <si>
    <t>HS</t>
  </si>
  <si>
    <t>ES-L</t>
  </si>
  <si>
    <t>000°42'15.4"E</t>
  </si>
  <si>
    <t>042°37'24.2"N</t>
  </si>
  <si>
    <t>ES-HU-2759</t>
  </si>
  <si>
    <t>Cuello de los ~</t>
  </si>
  <si>
    <t>Sarrios</t>
  </si>
  <si>
    <t>Cuello de los Sarrios</t>
  </si>
  <si>
    <r>
      <t>0146</t>
    </r>
    <r>
      <rPr>
        <sz val="8"/>
        <rFont val="Arial"/>
        <family val="2"/>
      </rPr>
      <t>:43-30-14-05</t>
    </r>
  </si>
  <si>
    <r>
      <t>0146-3</t>
    </r>
    <r>
      <rPr>
        <sz val="8"/>
        <rFont val="Arial"/>
        <family val="2"/>
      </rPr>
      <t>:743-730-27-11</t>
    </r>
  </si>
  <si>
    <r>
      <t>0146</t>
    </r>
    <r>
      <rPr>
        <sz val="8"/>
        <rFont val="Arial"/>
        <family val="2"/>
      </rPr>
      <t>:066-010</t>
    </r>
  </si>
  <si>
    <t>000°01'37.2"W</t>
  </si>
  <si>
    <t>042°41'03.9"N</t>
  </si>
  <si>
    <t>ES-HU-2765</t>
  </si>
  <si>
    <t>Piedrafita</t>
  </si>
  <si>
    <t>Collado de Piedrafita</t>
  </si>
  <si>
    <r>
      <t>0145</t>
    </r>
    <r>
      <rPr>
        <sz val="8"/>
        <rFont val="Arial"/>
        <family val="2"/>
      </rPr>
      <t>:23-41-13-11</t>
    </r>
  </si>
  <si>
    <r>
      <t>0145-2</t>
    </r>
    <r>
      <rPr>
        <sz val="8"/>
        <rFont val="Arial"/>
        <family val="2"/>
      </rPr>
      <t>:723-741-26-23</t>
    </r>
  </si>
  <si>
    <r>
      <t>0145</t>
    </r>
    <r>
      <rPr>
        <sz val="8"/>
        <rFont val="Arial"/>
        <family val="2"/>
      </rPr>
      <t>:104-070</t>
    </r>
  </si>
  <si>
    <t>000°16'00.2"W</t>
  </si>
  <si>
    <t>042°47'31.6"N</t>
  </si>
  <si>
    <t>ES-HU-2768</t>
  </si>
  <si>
    <t>Brèche ~</t>
  </si>
  <si>
    <t>Deux Bornes</t>
  </si>
  <si>
    <t>Brèche Deux Bornes</t>
  </si>
  <si>
    <r>
      <t>0146</t>
    </r>
    <r>
      <rPr>
        <sz val="8"/>
        <rFont val="Arial"/>
        <family val="2"/>
      </rPr>
      <t>:57-31-04-19</t>
    </r>
  </si>
  <si>
    <r>
      <t>0146-4</t>
    </r>
    <r>
      <rPr>
        <sz val="8"/>
        <rFont val="Arial"/>
        <family val="2"/>
      </rPr>
      <t>:257-731-09-37</t>
    </r>
  </si>
  <si>
    <r>
      <t>0146</t>
    </r>
    <r>
      <rPr>
        <sz val="8"/>
        <rFont val="Arial"/>
        <family val="2"/>
      </rPr>
      <t>:091-018</t>
    </r>
  </si>
  <si>
    <t>FR-65-2792</t>
  </si>
  <si>
    <t>000°02'04.9"E</t>
  </si>
  <si>
    <t>042°41'59.0"N</t>
  </si>
  <si>
    <t>ES-HU-2773</t>
  </si>
  <si>
    <t>Brecha de la ~</t>
  </si>
  <si>
    <t>Tuca Blanca</t>
  </si>
  <si>
    <t>Brecha de la Tuca Blanca</t>
  </si>
  <si>
    <r>
      <t>0180</t>
    </r>
    <r>
      <rPr>
        <sz val="8"/>
        <rFont val="Arial"/>
        <family val="2"/>
      </rPr>
      <t>:05-26-01-07</t>
    </r>
  </si>
  <si>
    <r>
      <t>0180-1</t>
    </r>
    <r>
      <rPr>
        <sz val="8"/>
        <rFont val="Arial"/>
        <family val="2"/>
      </rPr>
      <t>:305-726-03-14</t>
    </r>
  </si>
  <si>
    <r>
      <t>0180</t>
    </r>
    <r>
      <rPr>
        <sz val="8"/>
        <rFont val="Arial"/>
        <family val="2"/>
      </rPr>
      <t>:058-091</t>
    </r>
  </si>
  <si>
    <t>000°37'13.4"E</t>
  </si>
  <si>
    <t>042°39'46.7"N</t>
  </si>
  <si>
    <t>ES-HU-2776</t>
  </si>
  <si>
    <t>Collado de ~
Collado de los ~</t>
  </si>
  <si>
    <t>Batanes
Batanes</t>
  </si>
  <si>
    <t>Collado de Batanes
Collado de los Batanes</t>
  </si>
  <si>
    <r>
      <t>0145</t>
    </r>
    <r>
      <rPr>
        <sz val="8"/>
        <rFont val="Arial"/>
        <family val="2"/>
      </rPr>
      <t>:29-39-19-14</t>
    </r>
  </si>
  <si>
    <r>
      <t>0145-2</t>
    </r>
    <r>
      <rPr>
        <sz val="8"/>
        <rFont val="Arial"/>
        <family val="2"/>
      </rPr>
      <t>:729-739-38-29</t>
    </r>
  </si>
  <si>
    <r>
      <t>0145</t>
    </r>
    <r>
      <rPr>
        <sz val="8"/>
        <rFont val="Arial"/>
        <family val="2"/>
      </rPr>
      <t>:135-059</t>
    </r>
  </si>
  <si>
    <t>000°11'25.8"W</t>
  </si>
  <si>
    <t>042°46'25.0"N</t>
  </si>
  <si>
    <t>ES-HU-2776a</t>
  </si>
  <si>
    <t>Portiella ~</t>
  </si>
  <si>
    <t>Tormoseta</t>
  </si>
  <si>
    <t>Portiella Tormoseta</t>
  </si>
  <si>
    <r>
      <t>0146</t>
    </r>
    <r>
      <rPr>
        <sz val="8"/>
        <rFont val="Arial"/>
        <family val="2"/>
      </rPr>
      <t>:64-32-00-19</t>
    </r>
  </si>
  <si>
    <r>
      <t>0146-4</t>
    </r>
    <r>
      <rPr>
        <sz val="8"/>
        <rFont val="Arial"/>
        <family val="2"/>
      </rPr>
      <t>:264-732-01-39</t>
    </r>
  </si>
  <si>
    <r>
      <t>0146</t>
    </r>
    <r>
      <rPr>
        <sz val="8"/>
        <rFont val="Arial"/>
        <family val="2"/>
      </rPr>
      <t>:125-025</t>
    </r>
  </si>
  <si>
    <t>FR-65-2776</t>
  </si>
  <si>
    <t>000°07'02.3"E</t>
  </si>
  <si>
    <t>042°42'40.0"N</t>
  </si>
  <si>
    <t>ES-NA-0362</t>
  </si>
  <si>
    <t>Alto de la ~
Portilla ~
La Portilla ~
La Portilla ~
La Portilla ~
La Portilla ~
~
La Porttilla ~
~</t>
  </si>
  <si>
    <t>Portilla
Alta
Alta
Baja
Baxa
Comun
La Portilla
Vaja
La Porttilla</t>
  </si>
  <si>
    <t>Alto de la Portilla
Portilla Alta
La Portilla Alta
La Portilla Baja
La Portilla Baxa
La Portilla Comun
La Portilla
La Porttilla Vaja
La Porttilla</t>
  </si>
  <si>
    <t>NA</t>
  </si>
  <si>
    <r>
      <t>0172</t>
    </r>
    <r>
      <rPr>
        <sz val="8"/>
        <rFont val="Arial"/>
        <family val="2"/>
      </rPr>
      <t>:91-09-07-07</t>
    </r>
  </si>
  <si>
    <r>
      <t>0172-4</t>
    </r>
    <r>
      <rPr>
        <sz val="8"/>
        <rFont val="Arial"/>
        <family val="2"/>
      </rPr>
      <t>:591-709-15-14</t>
    </r>
  </si>
  <si>
    <r>
      <t>0172</t>
    </r>
    <r>
      <rPr>
        <sz val="8"/>
        <rFont val="Arial"/>
        <family val="2"/>
      </rPr>
      <t>:123-016</t>
    </r>
  </si>
  <si>
    <r>
      <t>573</t>
    </r>
    <r>
      <rPr>
        <sz val="8"/>
        <rFont val="Arial"/>
        <family val="2"/>
      </rPr>
      <t>-E24-037-087</t>
    </r>
  </si>
  <si>
    <t>NA-6110</t>
  </si>
  <si>
    <t>001°53'19.6"W</t>
  </si>
  <si>
    <t>042°31'45.0"N</t>
  </si>
  <si>
    <t>ES-NA-0362a</t>
  </si>
  <si>
    <t>~ Lepoa
~ Lepoa</t>
  </si>
  <si>
    <t>Alkozpe
Alkozpeko</t>
  </si>
  <si>
    <t>Alkozpe Lepoa
Alkozpeko Lepoa</t>
  </si>
  <si>
    <r>
      <t>0065</t>
    </r>
    <r>
      <rPr>
        <sz val="8"/>
        <rFont val="Arial"/>
        <family val="2"/>
      </rPr>
      <t>:04-95-01-04</t>
    </r>
  </si>
  <si>
    <r>
      <t>0065-1</t>
    </r>
    <r>
      <rPr>
        <sz val="8"/>
        <rFont val="Arial"/>
        <family val="2"/>
      </rPr>
      <t>:604-795-03-08</t>
    </r>
  </si>
  <si>
    <r>
      <t>0065</t>
    </r>
    <r>
      <rPr>
        <sz val="8"/>
        <rFont val="Arial"/>
        <family val="2"/>
      </rPr>
      <t>:055-074</t>
    </r>
  </si>
  <si>
    <r>
      <t>BB</t>
    </r>
    <r>
      <rPr>
        <sz val="8"/>
        <rFont val="Arial"/>
        <family val="2"/>
      </rPr>
      <t>-600-4795-102-005</t>
    </r>
  </si>
  <si>
    <t>FR-64-0362</t>
  </si>
  <si>
    <t>001°43'05.5"W</t>
  </si>
  <si>
    <t>043°18'01.8"N</t>
  </si>
  <si>
    <t>ES-NA-0372</t>
  </si>
  <si>
    <t>El ~
~</t>
  </si>
  <si>
    <t>Portillo
Portillo</t>
  </si>
  <si>
    <t>El Portillo
Portillo</t>
  </si>
  <si>
    <r>
      <t>0205</t>
    </r>
    <r>
      <rPr>
        <sz val="8"/>
        <rFont val="Arial"/>
        <family val="2"/>
      </rPr>
      <t>:85-97-19-10</t>
    </r>
  </si>
  <si>
    <r>
      <t>0205-2</t>
    </r>
    <r>
      <rPr>
        <sz val="8"/>
        <rFont val="Arial"/>
        <family val="2"/>
      </rPr>
      <t>:585-697-38-20</t>
    </r>
  </si>
  <si>
    <r>
      <t>0205</t>
    </r>
    <r>
      <rPr>
        <sz val="8"/>
        <rFont val="Arial"/>
        <family val="2"/>
      </rPr>
      <t>:095-050</t>
    </r>
  </si>
  <si>
    <t>001°57'24.0"W</t>
  </si>
  <si>
    <t>042°25'23.8"N</t>
  </si>
  <si>
    <t>ES-NA-0373</t>
  </si>
  <si>
    <t>Portil de ~</t>
  </si>
  <si>
    <t>Lobos</t>
  </si>
  <si>
    <t>Portil de Lobos</t>
  </si>
  <si>
    <r>
      <t>0206</t>
    </r>
    <r>
      <rPr>
        <sz val="8"/>
        <rFont val="Arial"/>
        <family val="2"/>
      </rPr>
      <t>:99-88-10-13</t>
    </r>
  </si>
  <si>
    <r>
      <t>0206-3</t>
    </r>
    <r>
      <rPr>
        <sz val="8"/>
        <rFont val="Arial"/>
        <family val="2"/>
      </rPr>
      <t>:599-688-20-26</t>
    </r>
  </si>
  <si>
    <r>
      <t>0206</t>
    </r>
    <r>
      <rPr>
        <sz val="8"/>
        <rFont val="Arial"/>
        <family val="2"/>
      </rPr>
      <t>:025-005</t>
    </r>
  </si>
  <si>
    <t>001°47'36.6"W</t>
  </si>
  <si>
    <t>042°20'31.2"N</t>
  </si>
  <si>
    <t>ES-NA-0374</t>
  </si>
  <si>
    <t>Los ~
Los ~</t>
  </si>
  <si>
    <t>Portillares
Portilláres</t>
  </si>
  <si>
    <t>Los Portillares
Los Portilláres</t>
  </si>
  <si>
    <r>
      <t>0244</t>
    </r>
    <r>
      <rPr>
        <sz val="8"/>
        <rFont val="Arial"/>
        <family val="2"/>
      </rPr>
      <t>:11-86-17-18</t>
    </r>
  </si>
  <si>
    <r>
      <t>0244-2</t>
    </r>
    <r>
      <rPr>
        <sz val="8"/>
        <rFont val="Arial"/>
        <family val="2"/>
      </rPr>
      <t>:611-686-34-36</t>
    </r>
  </si>
  <si>
    <r>
      <t>0244</t>
    </r>
    <r>
      <rPr>
        <sz val="8"/>
        <rFont val="Arial"/>
        <family val="2"/>
      </rPr>
      <t>:087-088</t>
    </r>
  </si>
  <si>
    <t>001°38'37.7"W</t>
  </si>
  <si>
    <t>042°19'28.0"N</t>
  </si>
  <si>
    <t>ES-NA-0381</t>
  </si>
  <si>
    <t>Otalazuko
Otaltzu</t>
  </si>
  <si>
    <t>Otalazuko Lepoa
Otaltzu Lepoa</t>
  </si>
  <si>
    <r>
      <t>0090</t>
    </r>
    <r>
      <rPr>
        <sz val="8"/>
        <rFont val="Arial"/>
        <family val="2"/>
      </rPr>
      <t>:12-78-06-04</t>
    </r>
  </si>
  <si>
    <r>
      <t>0090-2</t>
    </r>
    <r>
      <rPr>
        <sz val="8"/>
        <rFont val="Arial"/>
        <family val="2"/>
      </rPr>
      <t>:612-778-13-07</t>
    </r>
  </si>
  <si>
    <r>
      <t>0090</t>
    </r>
    <r>
      <rPr>
        <sz val="8"/>
        <rFont val="Arial"/>
        <family val="2"/>
      </rPr>
      <t>:095-081</t>
    </r>
  </si>
  <si>
    <r>
      <t>BB</t>
    </r>
    <r>
      <rPr>
        <sz val="8"/>
        <rFont val="Arial"/>
        <family val="2"/>
      </rPr>
      <t>-610-4775-058-080</t>
    </r>
  </si>
  <si>
    <t>001°37'12.2"W</t>
  </si>
  <si>
    <t>043°08'46.4"N</t>
  </si>
  <si>
    <t>ES-PM-0246</t>
  </si>
  <si>
    <t>Coll des ~</t>
  </si>
  <si>
    <t>Rossellons</t>
  </si>
  <si>
    <t>Coll des Rossellons</t>
  </si>
  <si>
    <t>PM</t>
  </si>
  <si>
    <t>Ibiza</t>
  </si>
  <si>
    <r>
      <t>0798</t>
    </r>
    <r>
      <rPr>
        <sz val="8"/>
        <rFont val="Arial"/>
        <family val="2"/>
      </rPr>
      <t>:57-11-17-04</t>
    </r>
  </si>
  <si>
    <r>
      <t>0798-2</t>
    </r>
    <r>
      <rPr>
        <sz val="8"/>
        <rFont val="Arial"/>
        <family val="2"/>
      </rPr>
      <t>:357-311-35-08</t>
    </r>
  </si>
  <si>
    <r>
      <t>0798</t>
    </r>
    <r>
      <rPr>
        <sz val="8"/>
        <rFont val="Arial"/>
        <family val="2"/>
      </rPr>
      <t>:092-057</t>
    </r>
  </si>
  <si>
    <t>230/1:75000</t>
  </si>
  <si>
    <t>001°21'32.3"E</t>
  </si>
  <si>
    <t>038°56'10.8"N</t>
  </si>
  <si>
    <t>ES-PM-0247</t>
  </si>
  <si>
    <t>Coll de l'~</t>
  </si>
  <si>
    <t>Amo</t>
  </si>
  <si>
    <t>Coll de l'Amo</t>
  </si>
  <si>
    <t>Mallorca</t>
  </si>
  <si>
    <r>
      <t>0670</t>
    </r>
    <r>
      <rPr>
        <sz val="8"/>
        <rFont val="Arial"/>
        <family val="2"/>
      </rPr>
      <t>:78-93-19-12</t>
    </r>
  </si>
  <si>
    <r>
      <t>0670-4</t>
    </r>
    <r>
      <rPr>
        <sz val="8"/>
        <rFont val="Arial"/>
        <family val="2"/>
      </rPr>
      <t>:478-393-38-23</t>
    </r>
  </si>
  <si>
    <r>
      <t>0670</t>
    </r>
    <r>
      <rPr>
        <sz val="8"/>
        <rFont val="Arial"/>
        <family val="2"/>
      </rPr>
      <t>:117-012</t>
    </r>
  </si>
  <si>
    <t>Tramuntanya Central</t>
  </si>
  <si>
    <t>S (Interdit - accès villa)</t>
  </si>
  <si>
    <t>002°45'11.9"E</t>
  </si>
  <si>
    <t>039°41'23.8"N</t>
  </si>
  <si>
    <t>ES-PM-0247a</t>
  </si>
  <si>
    <t>Es Collet</t>
  </si>
  <si>
    <r>
      <t>0772</t>
    </r>
    <r>
      <rPr>
        <sz val="8"/>
        <rFont val="Arial"/>
        <family val="2"/>
      </rPr>
      <t>:55-20-16-07</t>
    </r>
  </si>
  <si>
    <r>
      <t>0772-4</t>
    </r>
    <r>
      <rPr>
        <sz val="8"/>
        <rFont val="Arial"/>
        <family val="2"/>
      </rPr>
      <t>:355-320-31-15</t>
    </r>
  </si>
  <si>
    <r>
      <t>0772</t>
    </r>
    <r>
      <rPr>
        <sz val="8"/>
        <rFont val="Arial"/>
        <family val="2"/>
      </rPr>
      <t>:081-010</t>
    </r>
  </si>
  <si>
    <t>IDEIB</t>
  </si>
  <si>
    <t>001°19'58.7"E</t>
  </si>
  <si>
    <t>039°01'07.0"N</t>
  </si>
  <si>
    <t>ES-PM-0248a</t>
  </si>
  <si>
    <t>Pas des ~</t>
  </si>
  <si>
    <t>Torrers</t>
  </si>
  <si>
    <t>Pas des Torrers</t>
  </si>
  <si>
    <r>
      <t>0672</t>
    </r>
    <r>
      <rPr>
        <sz val="8"/>
        <rFont val="Arial"/>
        <family val="2"/>
      </rPr>
      <t>:29-04-17-02</t>
    </r>
  </si>
  <si>
    <r>
      <t>0672-2</t>
    </r>
    <r>
      <rPr>
        <sz val="8"/>
        <rFont val="Arial"/>
        <family val="2"/>
      </rPr>
      <t>:529-404-34-04</t>
    </r>
  </si>
  <si>
    <r>
      <t>0672</t>
    </r>
    <r>
      <rPr>
        <sz val="8"/>
        <rFont val="Arial"/>
        <family val="2"/>
      </rPr>
      <t>:086-065</t>
    </r>
  </si>
  <si>
    <t>003°20'50.8"E</t>
  </si>
  <si>
    <t>039°47'03.8"N</t>
  </si>
  <si>
    <t>ES-PM-0248b</t>
  </si>
  <si>
    <t>Guix</t>
  </si>
  <si>
    <t>Coll des Guix</t>
  </si>
  <si>
    <r>
      <t>0798</t>
    </r>
    <r>
      <rPr>
        <sz val="8"/>
        <rFont val="Arial"/>
        <family val="2"/>
      </rPr>
      <t>:51-09-14-08</t>
    </r>
  </si>
  <si>
    <r>
      <t>0798-1</t>
    </r>
    <r>
      <rPr>
        <sz val="8"/>
        <rFont val="Arial"/>
        <family val="2"/>
      </rPr>
      <t>:351-309-27-17</t>
    </r>
  </si>
  <si>
    <r>
      <t>0798</t>
    </r>
    <r>
      <rPr>
        <sz val="8"/>
        <rFont val="Arial"/>
        <family val="2"/>
      </rPr>
      <t>:061-047</t>
    </r>
  </si>
  <si>
    <t>001°17'17.3"E</t>
  </si>
  <si>
    <t>038°55'09.4"N</t>
  </si>
  <si>
    <t>ES-TF-0978</t>
  </si>
  <si>
    <t>Boquete del ~
~</t>
  </si>
  <si>
    <t>Paso
El Paso</t>
  </si>
  <si>
    <t>Boquete del Paso
El Paso</t>
  </si>
  <si>
    <t>TF</t>
  </si>
  <si>
    <t>La Gomera</t>
  </si>
  <si>
    <r>
      <t>1095</t>
    </r>
    <r>
      <rPr>
        <sz val="8"/>
        <rFont val="Arial"/>
        <family val="2"/>
      </rPr>
      <t>:77-08-15-09</t>
    </r>
  </si>
  <si>
    <r>
      <t>1101-1</t>
    </r>
    <r>
      <rPr>
        <sz val="8"/>
        <rFont val="Arial"/>
        <family val="2"/>
      </rPr>
      <t>:277-108-30-17</t>
    </r>
  </si>
  <si>
    <r>
      <t>1095</t>
    </r>
    <r>
      <rPr>
        <sz val="8"/>
        <rFont val="Arial"/>
        <family val="2"/>
      </rPr>
      <t>:076-035</t>
    </r>
  </si>
  <si>
    <t>017°15'42.1"W</t>
  </si>
  <si>
    <t>028°04'57.7"N</t>
  </si>
  <si>
    <t>ES-TF-1010</t>
  </si>
  <si>
    <t>Degollada de la ~</t>
  </si>
  <si>
    <t>Cumbre</t>
  </si>
  <si>
    <t>Degollada de la Cumbre</t>
  </si>
  <si>
    <t>La Palma</t>
  </si>
  <si>
    <r>
      <t>1085</t>
    </r>
    <r>
      <rPr>
        <sz val="8"/>
        <rFont val="Arial"/>
        <family val="2"/>
      </rPr>
      <t>:23-72-17-16</t>
    </r>
  </si>
  <si>
    <r>
      <t>1085-2</t>
    </r>
    <r>
      <rPr>
        <sz val="8"/>
        <rFont val="Arial"/>
        <family val="2"/>
      </rPr>
      <t>:223-172-34-31</t>
    </r>
  </si>
  <si>
    <r>
      <t>1085</t>
    </r>
    <r>
      <rPr>
        <sz val="8"/>
        <rFont val="Arial"/>
        <family val="2"/>
      </rPr>
      <t>:110-069</t>
    </r>
  </si>
  <si>
    <t>Tf-812</t>
  </si>
  <si>
    <t>017°49'30.4"W</t>
  </si>
  <si>
    <t>028°39'09.7"N</t>
  </si>
  <si>
    <t>ES-TF-1013</t>
  </si>
  <si>
    <t>Paso ~</t>
  </si>
  <si>
    <t>Amanse</t>
  </si>
  <si>
    <t>Paso Amanse</t>
  </si>
  <si>
    <t>Santa Cruz de Tenerife</t>
  </si>
  <si>
    <r>
      <t>1092</t>
    </r>
    <r>
      <rPr>
        <sz val="8"/>
        <rFont val="Arial"/>
        <family val="2"/>
      </rPr>
      <t>:58-36-07-14</t>
    </r>
  </si>
  <si>
    <r>
      <t>1092-1</t>
    </r>
    <r>
      <rPr>
        <sz val="8"/>
        <rFont val="Arial"/>
        <family val="2"/>
      </rPr>
      <t>:358-136-14-28</t>
    </r>
  </si>
  <si>
    <r>
      <t>1092</t>
    </r>
    <r>
      <rPr>
        <sz val="8"/>
        <rFont val="Arial"/>
        <family val="2"/>
      </rPr>
      <t>:076-050</t>
    </r>
  </si>
  <si>
    <t>IDEE 5000</t>
  </si>
  <si>
    <t>016°26'42.7"W</t>
  </si>
  <si>
    <t>028°20'56.0"N</t>
  </si>
  <si>
    <t>ES-TF-1246</t>
  </si>
  <si>
    <t>Cruz de los Humilladeros</t>
  </si>
  <si>
    <t>Degollada de la Cruz de los Humilladeros</t>
  </si>
  <si>
    <t>El Hierro</t>
  </si>
  <si>
    <r>
      <t>1105</t>
    </r>
    <r>
      <rPr>
        <sz val="8"/>
        <rFont val="Arial"/>
        <family val="2"/>
      </rPr>
      <t>:87-70-05-15</t>
    </r>
  </si>
  <si>
    <r>
      <t>1105-3</t>
    </r>
    <r>
      <rPr>
        <sz val="8"/>
        <rFont val="Arial"/>
        <family val="2"/>
      </rPr>
      <t>:787-070-10-30</t>
    </r>
  </si>
  <si>
    <r>
      <t>1105</t>
    </r>
    <r>
      <rPr>
        <sz val="8"/>
        <rFont val="Arial"/>
        <family val="2"/>
      </rPr>
      <t>:060-054</t>
    </r>
  </si>
  <si>
    <t>018°05'11.1"W</t>
  </si>
  <si>
    <t>027°43'49.6"N</t>
  </si>
  <si>
    <t>ES-TF-1252</t>
  </si>
  <si>
    <t>La Gollada de ~</t>
  </si>
  <si>
    <t>Tagaragué</t>
  </si>
  <si>
    <t>La Gollada de Tagaragué</t>
  </si>
  <si>
    <r>
      <t>1095</t>
    </r>
    <r>
      <rPr>
        <sz val="8"/>
        <rFont val="Arial"/>
        <family val="2"/>
      </rPr>
      <t>:77-11-11-13</t>
    </r>
  </si>
  <si>
    <r>
      <t>1095-3</t>
    </r>
    <r>
      <rPr>
        <sz val="8"/>
        <rFont val="Arial"/>
        <family val="2"/>
      </rPr>
      <t>:277-111-21-26</t>
    </r>
  </si>
  <si>
    <r>
      <t>1095</t>
    </r>
    <r>
      <rPr>
        <sz val="8"/>
        <rFont val="Arial"/>
        <family val="2"/>
      </rPr>
      <t>:075-051</t>
    </r>
  </si>
  <si>
    <t>017°15'52.9"W</t>
  </si>
  <si>
    <t>028°06'42.1"N</t>
  </si>
  <si>
    <t>ES-TF-1253</t>
  </si>
  <si>
    <t>Florida</t>
  </si>
  <si>
    <t>Degollada de la Florida</t>
  </si>
  <si>
    <r>
      <t>1091</t>
    </r>
    <r>
      <rPr>
        <sz val="8"/>
        <rFont val="Arial"/>
        <family val="2"/>
      </rPr>
      <t>:21-33-12-05</t>
    </r>
  </si>
  <si>
    <r>
      <t>1091-3</t>
    </r>
    <r>
      <rPr>
        <sz val="8"/>
        <rFont val="Arial"/>
        <family val="2"/>
      </rPr>
      <t>:321-133-23-10</t>
    </r>
  </si>
  <si>
    <r>
      <t>1091</t>
    </r>
    <r>
      <rPr>
        <sz val="8"/>
        <rFont val="Arial"/>
        <family val="2"/>
      </rPr>
      <t>:056-030</t>
    </r>
  </si>
  <si>
    <t>016°49'10.9"W</t>
  </si>
  <si>
    <t>028°18'47.9"N</t>
  </si>
  <si>
    <t>ES-Z-1034</t>
  </si>
  <si>
    <t>Mucho Pan</t>
  </si>
  <si>
    <t>Collado de Mucho Pan</t>
  </si>
  <si>
    <t>Z</t>
  </si>
  <si>
    <r>
      <t>0175</t>
    </r>
    <r>
      <rPr>
        <sz val="8"/>
        <rFont val="Arial"/>
        <family val="2"/>
      </rPr>
      <t>:69-08-11-12</t>
    </r>
  </si>
  <si>
    <r>
      <t>0175-4</t>
    </r>
    <r>
      <rPr>
        <sz val="8"/>
        <rFont val="Arial"/>
        <family val="2"/>
      </rPr>
      <t>:669-708-22-24</t>
    </r>
  </si>
  <si>
    <r>
      <t>0175</t>
    </r>
    <r>
      <rPr>
        <sz val="8"/>
        <rFont val="Arial"/>
        <family val="2"/>
      </rPr>
      <t>:103-005</t>
    </r>
  </si>
  <si>
    <t>000°56'15.1"W</t>
  </si>
  <si>
    <t>042°30'33.9"N</t>
  </si>
  <si>
    <t>ES-Z-1034a</t>
  </si>
  <si>
    <t>Ojosa</t>
  </si>
  <si>
    <t>Collado de la Ojosa</t>
  </si>
  <si>
    <r>
      <t>0464</t>
    </r>
    <r>
      <rPr>
        <sz val="8"/>
        <rFont val="Arial"/>
        <family val="2"/>
      </rPr>
      <t>:05-47-08-12</t>
    </r>
  </si>
  <si>
    <r>
      <t>0464-3</t>
    </r>
    <r>
      <rPr>
        <sz val="8"/>
        <rFont val="Arial"/>
        <family val="2"/>
      </rPr>
      <t>:605-547-15-24</t>
    </r>
  </si>
  <si>
    <r>
      <t>0464</t>
    </r>
    <r>
      <rPr>
        <sz val="8"/>
        <rFont val="Arial"/>
        <family val="2"/>
      </rPr>
      <t>:045-039</t>
    </r>
  </si>
  <si>
    <t>Camino de Fuentelsaz a Aldehuela de Liestos</t>
  </si>
  <si>
    <t>001°44'49.0"W</t>
  </si>
  <si>
    <t>041°04'15.2"N</t>
  </si>
  <si>
    <t>ES-Z-1036</t>
  </si>
  <si>
    <t>Collada ~</t>
  </si>
  <si>
    <t>Chacón</t>
  </si>
  <si>
    <t>Collada Chacón</t>
  </si>
  <si>
    <r>
      <t>0208</t>
    </r>
    <r>
      <rPr>
        <sz val="8"/>
        <rFont val="Arial"/>
        <family val="2"/>
      </rPr>
      <t>:71-98-13-10</t>
    </r>
  </si>
  <si>
    <r>
      <t>0208-2</t>
    </r>
    <r>
      <rPr>
        <sz val="8"/>
        <rFont val="Arial"/>
        <family val="2"/>
      </rPr>
      <t>:671-698-25-20</t>
    </r>
  </si>
  <si>
    <r>
      <t>0208</t>
    </r>
    <r>
      <rPr>
        <sz val="8"/>
        <rFont val="Arial"/>
        <family val="2"/>
      </rPr>
      <t>:112-047</t>
    </r>
  </si>
  <si>
    <t>000°54'54.8"W</t>
  </si>
  <si>
    <t>042°25'04.5"N</t>
  </si>
  <si>
    <t>ES-Z-1044</t>
  </si>
  <si>
    <t>Puy de Boj</t>
  </si>
  <si>
    <t>Collado de Puy de Boj</t>
  </si>
  <si>
    <r>
      <t>0175</t>
    </r>
    <r>
      <rPr>
        <sz val="8"/>
        <rFont val="Arial"/>
        <family val="2"/>
      </rPr>
      <t>:69-09-12-05</t>
    </r>
  </si>
  <si>
    <r>
      <t>0175-4</t>
    </r>
    <r>
      <rPr>
        <sz val="8"/>
        <rFont val="Arial"/>
        <family val="2"/>
      </rPr>
      <t>:669-709-23-10</t>
    </r>
  </si>
  <si>
    <r>
      <t>0175</t>
    </r>
    <r>
      <rPr>
        <sz val="8"/>
        <rFont val="Arial"/>
        <family val="2"/>
      </rPr>
      <t>:103-008</t>
    </r>
  </si>
  <si>
    <t>000°56'13.0"W</t>
  </si>
  <si>
    <t>042°30'54.4"N</t>
  </si>
  <si>
    <t>ES-HU-1423a</t>
  </si>
  <si>
    <t>Puerto de ~</t>
  </si>
  <si>
    <t>Cotefablo (tunnel)</t>
  </si>
  <si>
    <t>Puerto de Cotefablo (tunnel)</t>
  </si>
  <si>
    <r>
      <t>0177</t>
    </r>
    <r>
      <rPr>
        <sz val="8"/>
        <rFont val="Arial"/>
        <family val="2"/>
      </rPr>
      <t>:29-21-06-20</t>
    </r>
  </si>
  <si>
    <r>
      <t>0177-2</t>
    </r>
    <r>
      <rPr>
        <sz val="8"/>
        <rFont val="Arial"/>
        <family val="2"/>
      </rPr>
      <t>:729-721-11-39</t>
    </r>
  </si>
  <si>
    <r>
      <t>0177</t>
    </r>
    <r>
      <rPr>
        <sz val="8"/>
        <rFont val="Arial"/>
        <family val="2"/>
      </rPr>
      <t>:129-063</t>
    </r>
  </si>
  <si>
    <r>
      <t>574</t>
    </r>
    <r>
      <rPr>
        <sz val="8"/>
        <rFont val="Arial"/>
        <family val="2"/>
      </rPr>
      <t>-E29-026-078</t>
    </r>
  </si>
  <si>
    <t>N-260</t>
  </si>
  <si>
    <t>ES-HU-1600</t>
  </si>
  <si>
    <t>000°12'21.3"W</t>
  </si>
  <si>
    <t>042°36'51.5"N</t>
  </si>
  <si>
    <t>Cotefablo</t>
  </si>
  <si>
    <t>Puerto de Cotefablo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</si>
</sst>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"/>
    <numFmt numFmtId="187" formatCode="0.00000"/>
    <numFmt numFmtId="188" formatCode="0.000000"/>
    <numFmt numFmtId="189" formatCode="&quot;Vrai&quot;;&quot;Vrai&quot;;&quot;Faux&quot;"/>
    <numFmt numFmtId="190" formatCode="&quot;Actif&quot;;&quot;Actif&quot;;&quot;Inactif&quot;"/>
    <numFmt numFmtId="191" formatCode="0.000"/>
    <numFmt numFmtId="192" formatCode="0.0"/>
  </numFmts>
  <fonts count="32">
    <font>
      <sz val="8"/>
      <color indexed="8"/>
      <name val="Calibri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8"/>
      <color indexed="36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2"/>
      <color indexed="8"/>
      <name val="Arial"/>
      <family val="2"/>
    </font>
    <font>
      <b/>
      <sz val="14"/>
      <color indexed="48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6" borderId="10" xfId="57" applyFont="1" applyFill="1" applyBorder="1" applyAlignment="1">
      <alignment horizontal="center" vertical="center" wrapText="1"/>
      <protection/>
    </xf>
    <xf numFmtId="0" fontId="2" fillId="23" borderId="10" xfId="5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86" fontId="8" fillId="6" borderId="10" xfId="57" applyNumberFormat="1" applyFont="1" applyFill="1" applyBorder="1" applyAlignment="1">
      <alignment horizontal="center" vertical="center" wrapText="1"/>
      <protection/>
    </xf>
    <xf numFmtId="0" fontId="2" fillId="6" borderId="10" xfId="57" applyNumberFormat="1" applyFont="1" applyFill="1" applyBorder="1" applyAlignment="1">
      <alignment horizontal="center" vertical="center" wrapText="1"/>
      <protection/>
    </xf>
    <xf numFmtId="0" fontId="2" fillId="23" borderId="10" xfId="57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49" fontId="2" fillId="23" borderId="10" xfId="57" applyNumberFormat="1" applyFont="1" applyFill="1" applyBorder="1" applyAlignment="1">
      <alignment horizontal="center" vertical="center" wrapText="1"/>
      <protection/>
    </xf>
    <xf numFmtId="1" fontId="2" fillId="6" borderId="10" xfId="57" applyNumberFormat="1" applyFont="1" applyFill="1" applyBorder="1" applyAlignment="1">
      <alignment horizontal="center" vertical="center" wrapText="1"/>
      <protection/>
    </xf>
    <xf numFmtId="49" fontId="2" fillId="6" borderId="10" xfId="57" applyNumberFormat="1" applyFont="1" applyFill="1" applyBorder="1" applyAlignment="1">
      <alignment horizontal="center" vertical="center" wrapText="1"/>
      <protection/>
    </xf>
    <xf numFmtId="1" fontId="2" fillId="23" borderId="10" xfId="57" applyNumberFormat="1" applyFont="1" applyFill="1" applyBorder="1" applyAlignment="1">
      <alignment horizontal="center" vertical="center" wrapText="1"/>
      <protection/>
    </xf>
    <xf numFmtId="188" fontId="2" fillId="6" borderId="10" xfId="57" applyNumberFormat="1" applyFont="1" applyFill="1" applyBorder="1" applyAlignment="1">
      <alignment horizontal="center" vertical="center" wrapText="1"/>
      <protection/>
    </xf>
    <xf numFmtId="0" fontId="8" fillId="6" borderId="10" xfId="57" applyFont="1" applyFill="1" applyBorder="1" applyAlignment="1">
      <alignment horizontal="center" vertical="center" wrapText="1"/>
      <protection/>
    </xf>
    <xf numFmtId="49" fontId="8" fillId="6" borderId="10" xfId="57" applyNumberFormat="1" applyFont="1" applyFill="1" applyBorder="1" applyAlignment="1">
      <alignment horizontal="center" vertical="center" wrapText="1"/>
      <protection/>
    </xf>
    <xf numFmtId="49" fontId="8" fillId="23" borderId="10" xfId="57" applyNumberFormat="1" applyFont="1" applyFill="1" applyBorder="1" applyAlignment="1">
      <alignment horizontal="center" vertical="center" wrapText="1"/>
      <protection/>
    </xf>
    <xf numFmtId="0" fontId="8" fillId="23" borderId="10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3" xfId="53" applyFont="1" applyBorder="1" applyAlignment="1">
      <alignment/>
    </xf>
    <xf numFmtId="0" fontId="9" fillId="23" borderId="19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2" fillId="22" borderId="10" xfId="57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0" fontId="31" fillId="0" borderId="0" xfId="53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vertical="center" wrapText="1"/>
    </xf>
    <xf numFmtId="188" fontId="30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53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uil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22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59721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"/>
  <sheetViews>
    <sheetView zoomScalePageLayoutView="0" workbookViewId="0" topLeftCell="P1">
      <selection activeCell="AA9" sqref="AA9"/>
    </sheetView>
  </sheetViews>
  <sheetFormatPr defaultColWidth="9.33203125" defaultRowHeight="11.25"/>
  <cols>
    <col min="1" max="1" width="11" style="0" customWidth="1"/>
    <col min="2" max="2" width="13" style="0" customWidth="1"/>
    <col min="3" max="3" width="14.83203125" style="0" customWidth="1"/>
    <col min="4" max="4" width="12.66015625" style="0" customWidth="1"/>
    <col min="5" max="5" width="21" style="0" customWidth="1"/>
    <col min="6" max="6" width="15.83203125" style="0" customWidth="1"/>
    <col min="7" max="7" width="12.16015625" style="0" customWidth="1"/>
    <col min="8" max="8" width="13.83203125" style="0" customWidth="1"/>
    <col min="9" max="9" width="17" style="0" customWidth="1"/>
    <col min="10" max="10" width="13.16015625" style="0" customWidth="1"/>
    <col min="11" max="11" width="18.33203125" style="0" customWidth="1"/>
    <col min="12" max="12" width="18.83203125" style="0" customWidth="1"/>
    <col min="13" max="13" width="24.5" style="0" customWidth="1"/>
    <col min="14" max="14" width="14.5" style="0" customWidth="1"/>
    <col min="15" max="15" width="19.5" style="0" customWidth="1"/>
    <col min="16" max="16" width="12.5" style="0" customWidth="1"/>
    <col min="17" max="17" width="17.5" style="0" bestFit="1" customWidth="1"/>
    <col min="18" max="18" width="12.5" style="0" bestFit="1" customWidth="1"/>
    <col min="19" max="19" width="8.33203125" style="0" bestFit="1" customWidth="1"/>
    <col min="20" max="20" width="13.16015625" style="0" customWidth="1"/>
    <col min="21" max="21" width="11.5" style="0" customWidth="1"/>
    <col min="22" max="22" width="12" style="0" customWidth="1"/>
    <col min="23" max="23" width="10.16015625" style="0" customWidth="1"/>
    <col min="24" max="24" width="13.5" style="0" bestFit="1" customWidth="1"/>
    <col min="25" max="25" width="12.33203125" style="0" bestFit="1" customWidth="1"/>
    <col min="26" max="26" width="12.16015625" style="0" bestFit="1" customWidth="1"/>
    <col min="27" max="27" width="15.66015625" style="0" bestFit="1" customWidth="1"/>
    <col min="28" max="28" width="14.66015625" style="0" bestFit="1" customWidth="1"/>
    <col min="29" max="29" width="14.5" style="0" bestFit="1" customWidth="1"/>
    <col min="30" max="30" width="14.16015625" style="0" bestFit="1" customWidth="1"/>
    <col min="31" max="31" width="13.66015625" style="0" bestFit="1" customWidth="1"/>
    <col min="32" max="32" width="14.16015625" style="0" bestFit="1" customWidth="1"/>
    <col min="33" max="33" width="13.66015625" style="0" bestFit="1" customWidth="1"/>
    <col min="34" max="34" width="20.5" style="0" customWidth="1"/>
  </cols>
  <sheetData>
    <row r="1" spans="1:34" s="3" customFormat="1" ht="24">
      <c r="A1" s="17" t="s">
        <v>40</v>
      </c>
      <c r="B1" s="13" t="s">
        <v>63</v>
      </c>
      <c r="C1" s="14" t="s">
        <v>4</v>
      </c>
      <c r="D1" s="14" t="s">
        <v>5</v>
      </c>
      <c r="E1" s="14" t="s">
        <v>6</v>
      </c>
      <c r="F1" s="15" t="s">
        <v>7</v>
      </c>
      <c r="G1" s="15" t="s">
        <v>8</v>
      </c>
      <c r="H1" s="13" t="s">
        <v>59</v>
      </c>
      <c r="I1" s="14" t="s">
        <v>64</v>
      </c>
      <c r="J1" s="16" t="s">
        <v>65</v>
      </c>
      <c r="K1" s="16" t="s">
        <v>54</v>
      </c>
      <c r="L1" s="16" t="s">
        <v>66</v>
      </c>
      <c r="M1" s="16" t="s">
        <v>67</v>
      </c>
      <c r="N1" s="16" t="s">
        <v>99</v>
      </c>
      <c r="O1" s="16" t="s">
        <v>48</v>
      </c>
      <c r="P1" s="16" t="s">
        <v>50</v>
      </c>
      <c r="Q1" s="16" t="s">
        <v>51</v>
      </c>
      <c r="R1" s="16" t="s">
        <v>9</v>
      </c>
      <c r="S1" s="13" t="s">
        <v>68</v>
      </c>
      <c r="T1" s="13" t="s">
        <v>69</v>
      </c>
      <c r="U1" s="13" t="s">
        <v>70</v>
      </c>
      <c r="V1" s="13" t="s">
        <v>2</v>
      </c>
      <c r="W1" s="14" t="s">
        <v>71</v>
      </c>
      <c r="X1" s="15" t="s">
        <v>72</v>
      </c>
      <c r="Y1" s="15" t="s">
        <v>73</v>
      </c>
      <c r="Z1" s="15" t="s">
        <v>74</v>
      </c>
      <c r="AA1" s="4" t="s">
        <v>75</v>
      </c>
      <c r="AB1" s="4" t="s">
        <v>76</v>
      </c>
      <c r="AC1" s="4" t="s">
        <v>77</v>
      </c>
      <c r="AD1" s="4" t="s">
        <v>61</v>
      </c>
      <c r="AE1" s="4" t="s">
        <v>62</v>
      </c>
      <c r="AF1" s="4" t="s">
        <v>78</v>
      </c>
      <c r="AG1" s="4" t="s">
        <v>79</v>
      </c>
      <c r="AH1" s="14" t="s">
        <v>80</v>
      </c>
    </row>
    <row r="2" spans="1:34" s="3" customFormat="1" ht="12">
      <c r="A2" s="18" t="s">
        <v>49</v>
      </c>
      <c r="B2" s="13" t="s">
        <v>81</v>
      </c>
      <c r="C2" s="14" t="s">
        <v>56</v>
      </c>
      <c r="D2" s="14" t="s">
        <v>57</v>
      </c>
      <c r="E2" s="14" t="s">
        <v>52</v>
      </c>
      <c r="F2" s="15" t="s">
        <v>53</v>
      </c>
      <c r="G2" s="15" t="s">
        <v>58</v>
      </c>
      <c r="H2" s="13" t="s">
        <v>59</v>
      </c>
      <c r="I2" s="14" t="s">
        <v>82</v>
      </c>
      <c r="J2" s="16" t="s">
        <v>65</v>
      </c>
      <c r="K2" s="16" t="s">
        <v>54</v>
      </c>
      <c r="L2" s="16" t="s">
        <v>66</v>
      </c>
      <c r="M2" s="16" t="s">
        <v>67</v>
      </c>
      <c r="N2" s="16" t="s">
        <v>99</v>
      </c>
      <c r="O2" s="16" t="s">
        <v>48</v>
      </c>
      <c r="P2" s="16" t="s">
        <v>50</v>
      </c>
      <c r="Q2" s="16" t="s">
        <v>51</v>
      </c>
      <c r="R2" s="16" t="s">
        <v>83</v>
      </c>
      <c r="S2" s="13" t="s">
        <v>84</v>
      </c>
      <c r="T2" s="13" t="s">
        <v>85</v>
      </c>
      <c r="U2" s="13" t="s">
        <v>70</v>
      </c>
      <c r="V2" s="13" t="s">
        <v>0</v>
      </c>
      <c r="W2" s="14" t="s">
        <v>60</v>
      </c>
      <c r="X2" s="15" t="s">
        <v>86</v>
      </c>
      <c r="Y2" s="15" t="s">
        <v>73</v>
      </c>
      <c r="Z2" s="15" t="s">
        <v>74</v>
      </c>
      <c r="AA2" s="4" t="s">
        <v>87</v>
      </c>
      <c r="AB2" s="4" t="s">
        <v>76</v>
      </c>
      <c r="AC2" s="4" t="s">
        <v>77</v>
      </c>
      <c r="AD2" s="4" t="s">
        <v>61</v>
      </c>
      <c r="AE2" s="4" t="s">
        <v>62</v>
      </c>
      <c r="AF2" s="4" t="s">
        <v>78</v>
      </c>
      <c r="AG2" s="4" t="s">
        <v>79</v>
      </c>
      <c r="AH2" s="14" t="s">
        <v>88</v>
      </c>
    </row>
    <row r="3" spans="1:34" s="3" customFormat="1" ht="12">
      <c r="A3" s="17" t="s">
        <v>41</v>
      </c>
      <c r="B3" s="13" t="s">
        <v>81</v>
      </c>
      <c r="C3" s="14" t="s">
        <v>89</v>
      </c>
      <c r="D3" s="14" t="s">
        <v>90</v>
      </c>
      <c r="E3" s="14" t="s">
        <v>91</v>
      </c>
      <c r="F3" s="15" t="s">
        <v>53</v>
      </c>
      <c r="G3" s="15" t="s">
        <v>92</v>
      </c>
      <c r="H3" s="13" t="s">
        <v>59</v>
      </c>
      <c r="I3" s="14" t="s">
        <v>82</v>
      </c>
      <c r="J3" s="16" t="s">
        <v>65</v>
      </c>
      <c r="K3" s="16" t="s">
        <v>54</v>
      </c>
      <c r="L3" s="16" t="s">
        <v>66</v>
      </c>
      <c r="M3" s="16" t="s">
        <v>67</v>
      </c>
      <c r="N3" s="16" t="s">
        <v>99</v>
      </c>
      <c r="O3" s="16" t="s">
        <v>48</v>
      </c>
      <c r="P3" s="16" t="s">
        <v>50</v>
      </c>
      <c r="Q3" s="16" t="s">
        <v>51</v>
      </c>
      <c r="R3" s="16" t="s">
        <v>93</v>
      </c>
      <c r="S3" s="13" t="s">
        <v>94</v>
      </c>
      <c r="T3" s="13" t="s">
        <v>85</v>
      </c>
      <c r="U3" s="13" t="s">
        <v>70</v>
      </c>
      <c r="V3" s="13" t="s">
        <v>0</v>
      </c>
      <c r="W3" s="14" t="s">
        <v>95</v>
      </c>
      <c r="X3" s="15" t="s">
        <v>96</v>
      </c>
      <c r="Y3" s="15" t="s">
        <v>73</v>
      </c>
      <c r="Z3" s="15" t="s">
        <v>74</v>
      </c>
      <c r="AA3" s="4" t="s">
        <v>97</v>
      </c>
      <c r="AB3" s="4" t="s">
        <v>76</v>
      </c>
      <c r="AC3" s="4" t="s">
        <v>77</v>
      </c>
      <c r="AD3" s="4" t="s">
        <v>61</v>
      </c>
      <c r="AE3" s="4" t="s">
        <v>62</v>
      </c>
      <c r="AF3" s="4" t="s">
        <v>78</v>
      </c>
      <c r="AG3" s="4" t="s">
        <v>79</v>
      </c>
      <c r="AH3" s="14" t="s">
        <v>98</v>
      </c>
    </row>
    <row r="4" spans="1:34" s="3" customFormat="1" ht="11.25">
      <c r="A4" s="17" t="s">
        <v>42</v>
      </c>
      <c r="B4" s="5" t="s">
        <v>10</v>
      </c>
      <c r="C4" s="5" t="s">
        <v>11</v>
      </c>
      <c r="D4" s="5" t="s">
        <v>55</v>
      </c>
      <c r="E4" s="5" t="s">
        <v>12</v>
      </c>
      <c r="F4" s="8" t="s">
        <v>15</v>
      </c>
      <c r="G4" s="2" t="s">
        <v>16</v>
      </c>
      <c r="H4" s="9" t="s">
        <v>13</v>
      </c>
      <c r="I4" s="1" t="s">
        <v>14</v>
      </c>
      <c r="J4" s="8" t="s">
        <v>43</v>
      </c>
      <c r="K4" s="8" t="s">
        <v>17</v>
      </c>
      <c r="L4" s="8" t="s">
        <v>18</v>
      </c>
      <c r="M4" s="2" t="s">
        <v>21</v>
      </c>
      <c r="N4" s="2" t="s">
        <v>19</v>
      </c>
      <c r="O4" s="8" t="s">
        <v>20</v>
      </c>
      <c r="P4" s="8" t="s">
        <v>39</v>
      </c>
      <c r="Q4" s="8" t="s">
        <v>22</v>
      </c>
      <c r="R4" s="6" t="s">
        <v>23</v>
      </c>
      <c r="S4" s="10" t="s">
        <v>24</v>
      </c>
      <c r="T4" s="9" t="s">
        <v>25</v>
      </c>
      <c r="U4" s="9" t="s">
        <v>26</v>
      </c>
      <c r="V4" s="9" t="s">
        <v>1</v>
      </c>
      <c r="W4" s="10" t="s">
        <v>27</v>
      </c>
      <c r="X4" s="11" t="s">
        <v>28</v>
      </c>
      <c r="Y4" s="11" t="s">
        <v>29</v>
      </c>
      <c r="Z4" s="11" t="s">
        <v>30</v>
      </c>
      <c r="AA4" s="9" t="s">
        <v>31</v>
      </c>
      <c r="AB4" s="9" t="s">
        <v>32</v>
      </c>
      <c r="AC4" s="9" t="s">
        <v>33</v>
      </c>
      <c r="AD4" s="12" t="s">
        <v>34</v>
      </c>
      <c r="AE4" s="12" t="s">
        <v>35</v>
      </c>
      <c r="AF4" s="10" t="s">
        <v>36</v>
      </c>
      <c r="AG4" s="10" t="s">
        <v>37</v>
      </c>
      <c r="AH4" s="10" t="s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1"/>
  <sheetViews>
    <sheetView zoomScalePageLayoutView="0" workbookViewId="0" topLeftCell="A1">
      <pane ySplit="1" topLeftCell="BM11" activePane="bottomLeft" state="frozen"/>
      <selection pane="topLeft" activeCell="M1" sqref="M1"/>
      <selection pane="bottomLeft" activeCell="F23" sqref="F23"/>
    </sheetView>
  </sheetViews>
  <sheetFormatPr defaultColWidth="12" defaultRowHeight="11.25"/>
  <cols>
    <col min="1" max="1" width="12.66015625" style="0" customWidth="1"/>
    <col min="2" max="2" width="26.33203125" style="33" customWidth="1"/>
    <col min="3" max="3" width="38.5" style="33" customWidth="1"/>
    <col min="4" max="4" width="35.16015625" style="33" customWidth="1"/>
    <col min="5" max="5" width="9.16015625" style="0" customWidth="1"/>
    <col min="6" max="6" width="20.16015625" style="0" customWidth="1"/>
    <col min="7" max="7" width="6.5" style="0" customWidth="1"/>
    <col min="8" max="8" width="12.83203125" style="0" bestFit="1" customWidth="1"/>
    <col min="9" max="9" width="23.33203125" style="0" customWidth="1"/>
    <col min="10" max="10" width="25.83203125" style="0" customWidth="1"/>
    <col min="11" max="11" width="17.5" style="0" customWidth="1"/>
    <col min="12" max="12" width="22.83203125" style="0" customWidth="1"/>
    <col min="13" max="13" width="18.16015625" style="0" customWidth="1"/>
    <col min="14" max="14" width="21.16015625" style="0" bestFit="1" customWidth="1"/>
    <col min="15" max="15" width="11.16015625" style="0" bestFit="1" customWidth="1"/>
    <col min="16" max="16" width="16.83203125" style="0" bestFit="1" customWidth="1"/>
    <col min="17" max="17" width="20.16015625" style="33" customWidth="1"/>
    <col min="18" max="18" width="25.66015625" style="33" customWidth="1"/>
    <col min="19" max="19" width="5.66015625" style="0" bestFit="1" customWidth="1"/>
    <col min="20" max="20" width="6.66015625" style="0" customWidth="1"/>
    <col min="21" max="21" width="19.33203125" style="0" customWidth="1"/>
    <col min="22" max="22" width="20.16015625" style="0" customWidth="1"/>
    <col min="23" max="23" width="14.33203125" style="0" customWidth="1"/>
    <col min="24" max="24" width="14.5" style="0" customWidth="1"/>
    <col min="25" max="25" width="13.16015625" style="0" customWidth="1"/>
    <col min="26" max="26" width="14.66015625" style="0" bestFit="1" customWidth="1"/>
    <col min="27" max="28" width="14" style="0" bestFit="1" customWidth="1"/>
    <col min="29" max="32" width="14.83203125" style="0" customWidth="1"/>
    <col min="33" max="33" width="45.66015625" style="0" customWidth="1"/>
  </cols>
  <sheetData>
    <row r="1" spans="1:33" ht="15.75" customHeight="1">
      <c r="A1" s="5" t="str">
        <f>VLOOKUP(Copyright!$C$27,Lang!$A$1:$AH$4,COLUMN()+1,FALSE)</f>
        <v>Código</v>
      </c>
      <c r="B1" s="5" t="str">
        <f>VLOOKUP(Copyright!$C$27,Lang!$A$1:$AH$4,COLUMN()+1,FALSE)</f>
        <v>Título</v>
      </c>
      <c r="C1" s="5" t="str">
        <f>VLOOKUP(Copyright!$C$27,Lang!$A$1:$AH$4,COLUMN()+1,FALSE)</f>
        <v>Nombre</v>
      </c>
      <c r="D1" s="5" t="str">
        <f>VLOOKUP(Copyright!$C$27,Lang!$A$1:$AH$4,COLUMN()+1,FALSE)</f>
        <v>Nombre completo</v>
      </c>
      <c r="E1" s="34" t="str">
        <f>VLOOKUP(Copyright!$C$27,Lang!$A$1:$AH$4,COLUMN()+1,FALSE)</f>
        <v>Provincia</v>
      </c>
      <c r="F1" s="34" t="str">
        <f>VLOOKUP(Copyright!$C$27,Lang!$A$1:$AH$4,COLUMN()+1,FALSE)</f>
        <v>Isla</v>
      </c>
      <c r="G1" s="5" t="str">
        <f>VLOOKUP(Copyright!$C$27,Lang!$A$1:$AH$4,COLUMN()+1,FALSE)</f>
        <v>Alti</v>
      </c>
      <c r="H1" s="5" t="str">
        <f>VLOOKUP(Copyright!$C$27,Lang!$A$1:$AH$4,COLUMN()+1,FALSE)</f>
        <v>Documentos</v>
      </c>
      <c r="I1" s="34" t="str">
        <f>VLOOKUP(Copyright!$C$27,Lang!$A$1:$AH$4,COLUMN()+1,FALSE)</f>
        <v>SGE50</v>
      </c>
      <c r="J1" s="34" t="str">
        <f>VLOOKUP(Copyright!$C$27,Lang!$A$1:$AH$4,COLUMN()+1,FALSE)</f>
        <v>MTN25</v>
      </c>
      <c r="K1" s="34" t="str">
        <f>VLOOKUP(Copyright!$C$27,Lang!$A$1:$AH$4,COLUMN()+1,FALSE)</f>
        <v>ICC50</v>
      </c>
      <c r="L1" s="34" t="str">
        <f>VLOOKUP(Copyright!$C$27,Lang!$A$1:$AH$4,COLUMN()+1,FALSE)</f>
        <v>Provincial</v>
      </c>
      <c r="M1" s="34" t="str">
        <f>VLOOKUP(Copyright!$C$27,Lang!$A$1:$AH$4,COLUMN()+1,FALSE)</f>
        <v>Michelin</v>
      </c>
      <c r="N1" s="34" t="str">
        <f>VLOOKUP(Copyright!$C$27,Lang!$A$1:$AH$4,COLUMN()+1,FALSE)</f>
        <v>Alpina</v>
      </c>
      <c r="O1" s="34" t="str">
        <f>VLOOKUP(Copyright!$C$27,Lang!$A$1:$AH$4,COLUMN()+1,FALSE)</f>
        <v>Kompass</v>
      </c>
      <c r="P1" s="34" t="str">
        <f>VLOOKUP(Copyright!$C$27,Lang!$A$1:$AH$4,COLUMN()+1,FALSE)</f>
        <v>Reise Know-How</v>
      </c>
      <c r="Q1" s="34" t="str">
        <f>VLOOKUP(Copyright!$C$27,Lang!$A$1:$AH$4,COLUMN()+1,FALSE)</f>
        <v>Otro Mapa</v>
      </c>
      <c r="R1" s="5" t="str">
        <f>VLOOKUP(Copyright!$C$27,Lang!$A$1:$AH$4,COLUMN()+1,FALSE)</f>
        <v>Acceso</v>
      </c>
      <c r="S1" s="5" t="str">
        <f>VLOOKUP(Copyright!$C$27,Lang!$A$1:$AH$4,COLUMN()+1,FALSE)</f>
        <v>Tipo</v>
      </c>
      <c r="T1" s="5" t="str">
        <f>VLOOKUP(Copyright!$C$27,Lang!$A$1:$AH$4,COLUMN()+1,FALSE)</f>
        <v>Diff</v>
      </c>
      <c r="U1" s="5" t="str">
        <f>VLOOKUP(Copyright!$C$27,Lang!$A$1:$AH$4,COLUMN()+1,FALSE)</f>
        <v>Exclusiones</v>
      </c>
      <c r="V1" s="5" t="str">
        <f>VLOOKUP(Copyright!$C$27,Lang!$A$1:$AH$4,COLUMN()+1,FALSE)</f>
        <v>Vec</v>
      </c>
      <c r="W1" s="34" t="str">
        <f>VLOOKUP(Copyright!$C$27,Lang!$A$1:$AH$4,COLUMN()+1,FALSE)</f>
        <v>ED50 Huso</v>
      </c>
      <c r="X1" s="34" t="str">
        <f>VLOOKUP(Copyright!$C$27,Lang!$A$1:$AH$4,COLUMN()+1,FALSE)</f>
        <v>ED50 UTM x</v>
      </c>
      <c r="Y1" s="34" t="str">
        <f>VLOOKUP(Copyright!$C$27,Lang!$A$1:$AH$4,COLUMN()+1,FALSE)</f>
        <v>ED50 UTM y</v>
      </c>
      <c r="Z1" s="5" t="str">
        <f>VLOOKUP(Copyright!$C$27,Lang!$A$1:$AH$4,COLUMN()+1,FALSE)</f>
        <v>WGS84 Huso</v>
      </c>
      <c r="AA1" s="5" t="str">
        <f>VLOOKUP(Copyright!$C$27,Lang!$A$1:$AH$4,COLUMN()+1,FALSE)</f>
        <v>WGS84 UTM x</v>
      </c>
      <c r="AB1" s="5" t="str">
        <f>VLOOKUP(Copyright!$C$27,Lang!$A$1:$AH$4,COLUMN()+1,FALSE)</f>
        <v>WGS84 UTM y</v>
      </c>
      <c r="AC1" s="5" t="str">
        <f>VLOOKUP(Copyright!$C$27,Lang!$A$1:$AH$4,COLUMN()+1,FALSE)</f>
        <v>WGS84 Lon D</v>
      </c>
      <c r="AD1" s="5" t="str">
        <f>VLOOKUP(Copyright!$C$27,Lang!$A$1:$AH$4,COLUMN()+1,FALSE)</f>
        <v>WGS84 Lat D</v>
      </c>
      <c r="AE1" s="5" t="str">
        <f>VLOOKUP(Copyright!$C$27,Lang!$A$1:$AH$4,COLUMN()+1,FALSE)</f>
        <v>WGS84 Lon S</v>
      </c>
      <c r="AF1" s="5" t="str">
        <f>VLOOKUP(Copyright!$C$27,Lang!$A$1:$AH$4,COLUMN()+1,FALSE)</f>
        <v>WGS84 Lat S</v>
      </c>
      <c r="AG1" s="5" t="str">
        <f>VLOOKUP(Copyright!$C$27,Lang!$A$1:$AH$4,COLUMN()+1,FALSE)</f>
        <v>Comentarios</v>
      </c>
    </row>
    <row r="2" spans="1:33" ht="11.25">
      <c r="A2" s="35" t="s">
        <v>100</v>
      </c>
      <c r="B2" s="36" t="s">
        <v>101</v>
      </c>
      <c r="C2" s="36" t="s">
        <v>102</v>
      </c>
      <c r="D2" s="36" t="s">
        <v>102</v>
      </c>
      <c r="E2" s="37" t="s">
        <v>103</v>
      </c>
      <c r="F2" s="35"/>
      <c r="G2" s="38">
        <v>18</v>
      </c>
      <c r="H2" s="39" t="str">
        <f>HYPERLINK("http://www.centcols.org/util/geo/visuES.php?code=ES-A-0018","ES-A-0018")</f>
        <v>ES-A-0018</v>
      </c>
      <c r="I2" s="40" t="s">
        <v>104</v>
      </c>
      <c r="J2" s="40" t="s">
        <v>105</v>
      </c>
      <c r="K2" s="37"/>
      <c r="L2" s="41" t="s">
        <v>106</v>
      </c>
      <c r="M2" s="41" t="s">
        <v>107</v>
      </c>
      <c r="N2" s="37" t="s">
        <v>108</v>
      </c>
      <c r="O2" s="37" t="s">
        <v>108</v>
      </c>
      <c r="P2" s="37" t="s">
        <v>108</v>
      </c>
      <c r="Q2" s="42"/>
      <c r="R2" s="43" t="s">
        <v>109</v>
      </c>
      <c r="S2" s="38">
        <v>0</v>
      </c>
      <c r="T2" s="38">
        <v>0</v>
      </c>
      <c r="U2" s="38"/>
      <c r="V2" s="37" t="s">
        <v>108</v>
      </c>
      <c r="W2" s="38">
        <v>30</v>
      </c>
      <c r="X2" s="38">
        <v>751639</v>
      </c>
      <c r="Y2" s="38">
        <v>4306347</v>
      </c>
      <c r="Z2" s="38">
        <v>30</v>
      </c>
      <c r="AA2" s="38">
        <v>751529</v>
      </c>
      <c r="AB2" s="38">
        <v>4306139</v>
      </c>
      <c r="AC2" s="44">
        <v>-0.100865</v>
      </c>
      <c r="AD2" s="44">
        <v>38.868133</v>
      </c>
      <c r="AE2" s="37" t="s">
        <v>110</v>
      </c>
      <c r="AF2" s="37" t="s">
        <v>111</v>
      </c>
      <c r="AG2" s="45" t="s">
        <v>108</v>
      </c>
    </row>
    <row r="3" spans="1:33" ht="11.25">
      <c r="A3" s="35" t="s">
        <v>112</v>
      </c>
      <c r="B3" s="36" t="s">
        <v>101</v>
      </c>
      <c r="C3" s="36" t="s">
        <v>113</v>
      </c>
      <c r="D3" s="36" t="s">
        <v>113</v>
      </c>
      <c r="E3" s="37" t="s">
        <v>103</v>
      </c>
      <c r="F3" s="35"/>
      <c r="G3" s="38">
        <v>89</v>
      </c>
      <c r="H3" s="39" t="str">
        <f>HYPERLINK("http://www.centcols.org/util/geo/visuES.php?code=ES-A-0093","ES-A-0093")</f>
        <v>ES-A-0093</v>
      </c>
      <c r="I3" s="40" t="s">
        <v>114</v>
      </c>
      <c r="J3" s="40" t="s">
        <v>115</v>
      </c>
      <c r="K3" s="37"/>
      <c r="L3" s="41" t="s">
        <v>116</v>
      </c>
      <c r="M3" s="41" t="s">
        <v>117</v>
      </c>
      <c r="N3" s="37" t="s">
        <v>108</v>
      </c>
      <c r="O3" s="37" t="s">
        <v>108</v>
      </c>
      <c r="P3" s="37" t="s">
        <v>108</v>
      </c>
      <c r="Q3" s="42"/>
      <c r="R3" s="43" t="s">
        <v>118</v>
      </c>
      <c r="S3" s="38">
        <v>0</v>
      </c>
      <c r="T3" s="38">
        <v>0</v>
      </c>
      <c r="U3" s="38"/>
      <c r="V3" s="37" t="s">
        <v>108</v>
      </c>
      <c r="W3" s="38">
        <v>30</v>
      </c>
      <c r="X3" s="38">
        <v>712390</v>
      </c>
      <c r="Y3" s="38">
        <v>4242180</v>
      </c>
      <c r="Z3" s="38">
        <v>30</v>
      </c>
      <c r="AA3" s="38">
        <v>712279</v>
      </c>
      <c r="AB3" s="38">
        <v>4241972</v>
      </c>
      <c r="AC3" s="44">
        <v>-0.572387</v>
      </c>
      <c r="AD3" s="44">
        <v>38.30074</v>
      </c>
      <c r="AE3" s="37" t="s">
        <v>119</v>
      </c>
      <c r="AF3" s="37" t="s">
        <v>120</v>
      </c>
      <c r="AG3" s="45" t="s">
        <v>108</v>
      </c>
    </row>
    <row r="4" spans="1:33" ht="11.25">
      <c r="A4" s="35" t="s">
        <v>121</v>
      </c>
      <c r="B4" s="36" t="s">
        <v>122</v>
      </c>
      <c r="C4" s="36" t="s">
        <v>123</v>
      </c>
      <c r="D4" s="36" t="s">
        <v>124</v>
      </c>
      <c r="E4" s="37" t="s">
        <v>103</v>
      </c>
      <c r="F4" s="35"/>
      <c r="G4" s="38">
        <v>135</v>
      </c>
      <c r="H4" s="39" t="str">
        <f>HYPERLINK("http://www.centcols.org/util/geo/visuES.php?code=ES-A-0135","ES-A-0135")</f>
        <v>ES-A-0135</v>
      </c>
      <c r="I4" s="40" t="s">
        <v>125</v>
      </c>
      <c r="J4" s="40" t="s">
        <v>126</v>
      </c>
      <c r="K4" s="37"/>
      <c r="L4" s="41" t="s">
        <v>127</v>
      </c>
      <c r="M4" s="41" t="s">
        <v>128</v>
      </c>
      <c r="N4" s="37" t="s">
        <v>108</v>
      </c>
      <c r="O4" s="37" t="s">
        <v>108</v>
      </c>
      <c r="P4" s="37" t="s">
        <v>108</v>
      </c>
      <c r="Q4" s="42"/>
      <c r="R4" s="43" t="s">
        <v>129</v>
      </c>
      <c r="S4" s="38">
        <v>0</v>
      </c>
      <c r="T4" s="38">
        <v>0</v>
      </c>
      <c r="U4" s="38"/>
      <c r="V4" s="37" t="s">
        <v>108</v>
      </c>
      <c r="W4" s="38">
        <v>31</v>
      </c>
      <c r="X4" s="38">
        <v>239563</v>
      </c>
      <c r="Y4" s="38">
        <v>4281074</v>
      </c>
      <c r="Z4" s="38">
        <v>31</v>
      </c>
      <c r="AA4" s="38">
        <v>239468</v>
      </c>
      <c r="AB4" s="38">
        <v>4280872</v>
      </c>
      <c r="AC4" s="44">
        <v>0.006753</v>
      </c>
      <c r="AD4" s="44">
        <v>38.63813</v>
      </c>
      <c r="AE4" s="37" t="s">
        <v>130</v>
      </c>
      <c r="AF4" s="37" t="s">
        <v>131</v>
      </c>
      <c r="AG4" s="45" t="s">
        <v>108</v>
      </c>
    </row>
    <row r="5" spans="1:33" ht="11.25">
      <c r="A5" s="35" t="s">
        <v>132</v>
      </c>
      <c r="B5" s="36" t="s">
        <v>101</v>
      </c>
      <c r="C5" s="36" t="s">
        <v>133</v>
      </c>
      <c r="D5" s="36" t="s">
        <v>133</v>
      </c>
      <c r="E5" s="37" t="s">
        <v>103</v>
      </c>
      <c r="F5" s="35"/>
      <c r="G5" s="38">
        <v>135</v>
      </c>
      <c r="H5" s="39" t="str">
        <f>HYPERLINK("http://www.centcols.org/util/geo/visuES.php?code=ES-A-0135a","ES-A-0135a")</f>
        <v>ES-A-0135a</v>
      </c>
      <c r="I5" s="40" t="s">
        <v>134</v>
      </c>
      <c r="J5" s="40" t="s">
        <v>135</v>
      </c>
      <c r="K5" s="37"/>
      <c r="L5" s="41" t="s">
        <v>136</v>
      </c>
      <c r="M5" s="41" t="s">
        <v>137</v>
      </c>
      <c r="N5" s="37" t="s">
        <v>108</v>
      </c>
      <c r="O5" s="37" t="s">
        <v>108</v>
      </c>
      <c r="P5" s="37" t="s">
        <v>108</v>
      </c>
      <c r="Q5" s="42"/>
      <c r="R5" s="43" t="s">
        <v>138</v>
      </c>
      <c r="S5" s="38">
        <v>0</v>
      </c>
      <c r="T5" s="38">
        <v>0</v>
      </c>
      <c r="U5" s="38"/>
      <c r="V5" s="37" t="s">
        <v>108</v>
      </c>
      <c r="W5" s="38">
        <v>31</v>
      </c>
      <c r="X5" s="38">
        <v>243716</v>
      </c>
      <c r="Y5" s="38">
        <v>4299695</v>
      </c>
      <c r="Z5" s="38">
        <v>31</v>
      </c>
      <c r="AA5" s="38">
        <v>243621</v>
      </c>
      <c r="AB5" s="38">
        <v>4299493</v>
      </c>
      <c r="AC5" s="44">
        <v>0.047517</v>
      </c>
      <c r="AD5" s="44">
        <v>38.806927</v>
      </c>
      <c r="AE5" s="37" t="s">
        <v>139</v>
      </c>
      <c r="AF5" s="37" t="s">
        <v>140</v>
      </c>
      <c r="AG5" s="45" t="s">
        <v>108</v>
      </c>
    </row>
    <row r="6" spans="1:33" ht="11.25">
      <c r="A6" s="35" t="s">
        <v>141</v>
      </c>
      <c r="B6" s="36" t="s">
        <v>142</v>
      </c>
      <c r="C6" s="36" t="s">
        <v>143</v>
      </c>
      <c r="D6" s="36" t="s">
        <v>144</v>
      </c>
      <c r="E6" s="37" t="s">
        <v>145</v>
      </c>
      <c r="F6" s="35"/>
      <c r="G6" s="38">
        <v>232</v>
      </c>
      <c r="H6" s="39" t="str">
        <f>HYPERLINK("http://www.centcols.org/util/geo/visuES.php?code=ES-GI-0230b","ES-GI-0230b")</f>
        <v>ES-GI-0230b</v>
      </c>
      <c r="I6" s="40" t="s">
        <v>146</v>
      </c>
      <c r="J6" s="40" t="s">
        <v>147</v>
      </c>
      <c r="K6" s="40" t="s">
        <v>148</v>
      </c>
      <c r="L6" s="41" t="s">
        <v>149</v>
      </c>
      <c r="M6" s="46"/>
      <c r="N6" s="37" t="s">
        <v>108</v>
      </c>
      <c r="O6" s="37" t="s">
        <v>108</v>
      </c>
      <c r="P6" s="37" t="s">
        <v>108</v>
      </c>
      <c r="Q6" s="42"/>
      <c r="R6" s="43" t="s">
        <v>150</v>
      </c>
      <c r="S6" s="38">
        <v>10</v>
      </c>
      <c r="T6" s="38">
        <v>2</v>
      </c>
      <c r="U6" s="38"/>
      <c r="V6" s="37" t="s">
        <v>108</v>
      </c>
      <c r="W6" s="38">
        <v>31</v>
      </c>
      <c r="X6" s="38">
        <v>509445</v>
      </c>
      <c r="Y6" s="38">
        <v>4691036</v>
      </c>
      <c r="Z6" s="38">
        <v>31</v>
      </c>
      <c r="AA6" s="38">
        <v>509352</v>
      </c>
      <c r="AB6" s="38">
        <v>4690831</v>
      </c>
      <c r="AC6" s="44">
        <v>3.113588</v>
      </c>
      <c r="AD6" s="44">
        <v>42.3697</v>
      </c>
      <c r="AE6" s="37" t="s">
        <v>151</v>
      </c>
      <c r="AF6" s="37" t="s">
        <v>152</v>
      </c>
      <c r="AG6" s="45" t="s">
        <v>108</v>
      </c>
    </row>
    <row r="7" spans="1:33" ht="11.25">
      <c r="A7" s="35" t="s">
        <v>153</v>
      </c>
      <c r="B7" s="36" t="s">
        <v>122</v>
      </c>
      <c r="C7" s="36" t="s">
        <v>154</v>
      </c>
      <c r="D7" s="36" t="s">
        <v>155</v>
      </c>
      <c r="E7" s="37" t="s">
        <v>145</v>
      </c>
      <c r="F7" s="35"/>
      <c r="G7" s="38">
        <v>233</v>
      </c>
      <c r="H7" s="39" t="str">
        <f>HYPERLINK("http://www.centcols.org/util/geo/visuES.php?code=ES-GI-0240","ES-GI-0240")</f>
        <v>ES-GI-0240</v>
      </c>
      <c r="I7" s="40" t="s">
        <v>156</v>
      </c>
      <c r="J7" s="40" t="s">
        <v>157</v>
      </c>
      <c r="K7" s="40" t="s">
        <v>158</v>
      </c>
      <c r="L7" s="41" t="s">
        <v>159</v>
      </c>
      <c r="M7" s="46"/>
      <c r="N7" s="37" t="s">
        <v>108</v>
      </c>
      <c r="O7" s="37" t="s">
        <v>108</v>
      </c>
      <c r="P7" s="37" t="s">
        <v>108</v>
      </c>
      <c r="Q7" s="42"/>
      <c r="R7" s="43" t="s">
        <v>160</v>
      </c>
      <c r="S7" s="38">
        <v>10</v>
      </c>
      <c r="T7" s="38">
        <v>99</v>
      </c>
      <c r="U7" s="38"/>
      <c r="V7" s="37" t="s">
        <v>161</v>
      </c>
      <c r="W7" s="38">
        <v>31</v>
      </c>
      <c r="X7" s="38">
        <v>512657</v>
      </c>
      <c r="Y7" s="38">
        <v>4698354</v>
      </c>
      <c r="Z7" s="38">
        <v>31</v>
      </c>
      <c r="AA7" s="38">
        <v>512564</v>
      </c>
      <c r="AB7" s="38">
        <v>4698149</v>
      </c>
      <c r="AC7" s="44">
        <v>3.152757</v>
      </c>
      <c r="AD7" s="44">
        <v>42.435562</v>
      </c>
      <c r="AE7" s="37" t="s">
        <v>162</v>
      </c>
      <c r="AF7" s="37" t="s">
        <v>163</v>
      </c>
      <c r="AG7" s="45" t="s">
        <v>108</v>
      </c>
    </row>
    <row r="8" spans="1:33" ht="11.25">
      <c r="A8" s="35" t="s">
        <v>165</v>
      </c>
      <c r="B8" s="36" t="s">
        <v>166</v>
      </c>
      <c r="C8" s="36" t="s">
        <v>167</v>
      </c>
      <c r="D8" s="36" t="s">
        <v>168</v>
      </c>
      <c r="E8" s="37" t="s">
        <v>145</v>
      </c>
      <c r="F8" s="35"/>
      <c r="G8" s="38">
        <v>245</v>
      </c>
      <c r="H8" s="39" t="str">
        <f>HYPERLINK("http://www.centcols.org/util/geo/visuES.php?code=ES-GI-0250a","ES-GI-0250a")</f>
        <v>ES-GI-0250a</v>
      </c>
      <c r="I8" s="40" t="s">
        <v>169</v>
      </c>
      <c r="J8" s="40" t="s">
        <v>170</v>
      </c>
      <c r="K8" s="40" t="s">
        <v>171</v>
      </c>
      <c r="L8" s="41" t="s">
        <v>172</v>
      </c>
      <c r="M8" s="41" t="s">
        <v>173</v>
      </c>
      <c r="N8" s="37" t="s">
        <v>108</v>
      </c>
      <c r="O8" s="37" t="s">
        <v>108</v>
      </c>
      <c r="P8" s="37" t="s">
        <v>108</v>
      </c>
      <c r="Q8" s="42"/>
      <c r="R8" s="43" t="s">
        <v>174</v>
      </c>
      <c r="S8" s="38">
        <v>0</v>
      </c>
      <c r="T8" s="38">
        <v>0</v>
      </c>
      <c r="U8" s="38"/>
      <c r="V8" s="37" t="s">
        <v>108</v>
      </c>
      <c r="W8" s="38">
        <v>31</v>
      </c>
      <c r="X8" s="38">
        <v>519640</v>
      </c>
      <c r="Y8" s="38">
        <v>4682919</v>
      </c>
      <c r="Z8" s="38">
        <v>31</v>
      </c>
      <c r="AA8" s="38">
        <v>519548</v>
      </c>
      <c r="AB8" s="38">
        <v>4682714</v>
      </c>
      <c r="AC8" s="44">
        <v>3.237135</v>
      </c>
      <c r="AD8" s="44">
        <v>42.296407</v>
      </c>
      <c r="AE8" s="37" t="s">
        <v>175</v>
      </c>
      <c r="AF8" s="37" t="s">
        <v>176</v>
      </c>
      <c r="AG8" s="45" t="s">
        <v>108</v>
      </c>
    </row>
    <row r="9" spans="1:33" ht="11.25">
      <c r="A9" s="35" t="s">
        <v>177</v>
      </c>
      <c r="B9" s="36" t="s">
        <v>166</v>
      </c>
      <c r="C9" s="36" t="s">
        <v>178</v>
      </c>
      <c r="D9" s="36" t="s">
        <v>179</v>
      </c>
      <c r="E9" s="37" t="s">
        <v>145</v>
      </c>
      <c r="F9" s="35"/>
      <c r="G9" s="38">
        <v>243</v>
      </c>
      <c r="H9" s="39" t="str">
        <f>HYPERLINK("http://www.centcols.org/util/geo/visuES.php?code=ES-GI-0250b","ES-GI-0250b")</f>
        <v>ES-GI-0250b</v>
      </c>
      <c r="I9" s="40" t="s">
        <v>180</v>
      </c>
      <c r="J9" s="40" t="s">
        <v>181</v>
      </c>
      <c r="K9" s="40" t="s">
        <v>182</v>
      </c>
      <c r="L9" s="41" t="s">
        <v>183</v>
      </c>
      <c r="M9" s="46"/>
      <c r="N9" s="37" t="s">
        <v>108</v>
      </c>
      <c r="O9" s="37" t="s">
        <v>108</v>
      </c>
      <c r="P9" s="37" t="s">
        <v>108</v>
      </c>
      <c r="Q9" s="42"/>
      <c r="R9" s="43" t="s">
        <v>184</v>
      </c>
      <c r="S9" s="38">
        <v>10</v>
      </c>
      <c r="T9" s="38">
        <v>1</v>
      </c>
      <c r="U9" s="38"/>
      <c r="V9" s="37" t="s">
        <v>108</v>
      </c>
      <c r="W9" s="38">
        <v>31</v>
      </c>
      <c r="X9" s="38">
        <v>508467</v>
      </c>
      <c r="Y9" s="38">
        <v>4639965</v>
      </c>
      <c r="Z9" s="38">
        <v>31</v>
      </c>
      <c r="AA9" s="38">
        <v>508374</v>
      </c>
      <c r="AB9" s="38">
        <v>4639760</v>
      </c>
      <c r="AC9" s="44">
        <v>3.100969</v>
      </c>
      <c r="AD9" s="44">
        <v>41.909743</v>
      </c>
      <c r="AE9" s="37" t="s">
        <v>185</v>
      </c>
      <c r="AF9" s="37" t="s">
        <v>186</v>
      </c>
      <c r="AG9" s="45" t="s">
        <v>108</v>
      </c>
    </row>
    <row r="10" spans="1:33" ht="11.25">
      <c r="A10" s="35" t="s">
        <v>187</v>
      </c>
      <c r="B10" s="36" t="s">
        <v>188</v>
      </c>
      <c r="C10" s="36" t="s">
        <v>189</v>
      </c>
      <c r="D10" s="36" t="s">
        <v>190</v>
      </c>
      <c r="E10" s="37" t="s">
        <v>145</v>
      </c>
      <c r="F10" s="35"/>
      <c r="G10" s="38">
        <v>252</v>
      </c>
      <c r="H10" s="39" t="str">
        <f>HYPERLINK("http://www.centcols.org/util/geo/visuES.php?code=ES-GI-0251","ES-GI-0251")</f>
        <v>ES-GI-0251</v>
      </c>
      <c r="I10" s="40" t="s">
        <v>191</v>
      </c>
      <c r="J10" s="40" t="s">
        <v>192</v>
      </c>
      <c r="K10" s="40" t="s">
        <v>193</v>
      </c>
      <c r="L10" s="41" t="s">
        <v>194</v>
      </c>
      <c r="M10" s="46"/>
      <c r="N10" s="37" t="s">
        <v>108</v>
      </c>
      <c r="O10" s="37" t="s">
        <v>108</v>
      </c>
      <c r="P10" s="37" t="s">
        <v>108</v>
      </c>
      <c r="Q10" s="42"/>
      <c r="R10" s="43" t="s">
        <v>150</v>
      </c>
      <c r="S10" s="38">
        <v>10</v>
      </c>
      <c r="T10" s="38">
        <v>2</v>
      </c>
      <c r="U10" s="38"/>
      <c r="V10" s="37" t="s">
        <v>108</v>
      </c>
      <c r="W10" s="38">
        <v>31</v>
      </c>
      <c r="X10" s="38">
        <v>488728</v>
      </c>
      <c r="Y10" s="38">
        <v>4700159</v>
      </c>
      <c r="Z10" s="38">
        <v>31</v>
      </c>
      <c r="AA10" s="38">
        <v>488635</v>
      </c>
      <c r="AB10" s="38">
        <v>4699954</v>
      </c>
      <c r="AC10" s="44">
        <v>2.861793</v>
      </c>
      <c r="AD10" s="44">
        <v>42.451835</v>
      </c>
      <c r="AE10" s="37" t="s">
        <v>195</v>
      </c>
      <c r="AF10" s="37" t="s">
        <v>196</v>
      </c>
      <c r="AG10" s="45" t="s">
        <v>108</v>
      </c>
    </row>
    <row r="11" spans="1:33" ht="11.25">
      <c r="A11" s="35" t="s">
        <v>197</v>
      </c>
      <c r="B11" s="36" t="s">
        <v>198</v>
      </c>
      <c r="C11" s="36" t="s">
        <v>199</v>
      </c>
      <c r="D11" s="36" t="s">
        <v>200</v>
      </c>
      <c r="E11" s="37" t="s">
        <v>201</v>
      </c>
      <c r="F11" s="35"/>
      <c r="G11" s="38">
        <v>2028</v>
      </c>
      <c r="H11" s="39" t="str">
        <f>HYPERLINK("http://www.centcols.org/util/geo/visuES.php?code=ES-GR-2028","ES-GR-2028")</f>
        <v>ES-GR-2028</v>
      </c>
      <c r="I11" s="40" t="s">
        <v>202</v>
      </c>
      <c r="J11" s="40" t="s">
        <v>203</v>
      </c>
      <c r="K11" s="37"/>
      <c r="L11" s="41" t="s">
        <v>204</v>
      </c>
      <c r="M11" s="46"/>
      <c r="N11" s="37" t="s">
        <v>108</v>
      </c>
      <c r="O11" s="37" t="s">
        <v>108</v>
      </c>
      <c r="P11" s="37" t="s">
        <v>108</v>
      </c>
      <c r="Q11" s="42"/>
      <c r="R11" s="43" t="s">
        <v>164</v>
      </c>
      <c r="S11" s="38">
        <v>10</v>
      </c>
      <c r="T11" s="38">
        <v>99</v>
      </c>
      <c r="U11" s="38"/>
      <c r="V11" s="37" t="s">
        <v>108</v>
      </c>
      <c r="W11" s="38">
        <v>30</v>
      </c>
      <c r="X11" s="38">
        <v>475050</v>
      </c>
      <c r="Y11" s="38">
        <v>4116944</v>
      </c>
      <c r="Z11" s="38">
        <v>30</v>
      </c>
      <c r="AA11" s="38">
        <v>474938</v>
      </c>
      <c r="AB11" s="38">
        <v>4116738</v>
      </c>
      <c r="AC11" s="44">
        <v>-3.282398</v>
      </c>
      <c r="AD11" s="44">
        <v>37.196764</v>
      </c>
      <c r="AE11" s="37" t="s">
        <v>205</v>
      </c>
      <c r="AF11" s="37" t="s">
        <v>206</v>
      </c>
      <c r="AG11" s="45" t="s">
        <v>108</v>
      </c>
    </row>
    <row r="12" spans="1:33" ht="11.25">
      <c r="A12" s="35" t="s">
        <v>207</v>
      </c>
      <c r="B12" s="36" t="s">
        <v>208</v>
      </c>
      <c r="C12" s="36" t="s">
        <v>209</v>
      </c>
      <c r="D12" s="36" t="s">
        <v>210</v>
      </c>
      <c r="E12" s="37" t="s">
        <v>201</v>
      </c>
      <c r="F12" s="35"/>
      <c r="G12" s="38">
        <v>2025</v>
      </c>
      <c r="H12" s="39" t="str">
        <f>HYPERLINK("http://www.centcols.org/util/geo/visuES.php?code=ES-GR-2035","ES-GR-2035")</f>
        <v>ES-GR-2035</v>
      </c>
      <c r="I12" s="40" t="s">
        <v>211</v>
      </c>
      <c r="J12" s="40" t="s">
        <v>212</v>
      </c>
      <c r="K12" s="37"/>
      <c r="L12" s="41" t="s">
        <v>213</v>
      </c>
      <c r="M12" s="41" t="s">
        <v>214</v>
      </c>
      <c r="N12" s="37" t="s">
        <v>108</v>
      </c>
      <c r="O12" s="37" t="s">
        <v>108</v>
      </c>
      <c r="P12" s="37" t="s">
        <v>108</v>
      </c>
      <c r="Q12" s="42"/>
      <c r="R12" s="43" t="s">
        <v>215</v>
      </c>
      <c r="S12" s="38">
        <v>0</v>
      </c>
      <c r="T12" s="38">
        <v>0</v>
      </c>
      <c r="U12" s="38"/>
      <c r="V12" s="37" t="s">
        <v>108</v>
      </c>
      <c r="W12" s="38">
        <v>30</v>
      </c>
      <c r="X12" s="38">
        <v>461093</v>
      </c>
      <c r="Y12" s="38">
        <v>4108379</v>
      </c>
      <c r="Z12" s="38">
        <v>30</v>
      </c>
      <c r="AA12" s="38">
        <v>460981</v>
      </c>
      <c r="AB12" s="38">
        <v>4108173</v>
      </c>
      <c r="AC12" s="44">
        <v>-3.439218</v>
      </c>
      <c r="AD12" s="44">
        <v>37.119081</v>
      </c>
      <c r="AE12" s="37" t="s">
        <v>216</v>
      </c>
      <c r="AF12" s="37" t="s">
        <v>217</v>
      </c>
      <c r="AG12" s="45" t="s">
        <v>108</v>
      </c>
    </row>
    <row r="13" spans="1:33" ht="11.25">
      <c r="A13" s="35" t="s">
        <v>218</v>
      </c>
      <c r="B13" s="36" t="s">
        <v>219</v>
      </c>
      <c r="C13" s="36" t="s">
        <v>220</v>
      </c>
      <c r="D13" s="36" t="s">
        <v>221</v>
      </c>
      <c r="E13" s="37" t="s">
        <v>201</v>
      </c>
      <c r="F13" s="35"/>
      <c r="G13" s="38">
        <v>2037</v>
      </c>
      <c r="H13" s="39" t="str">
        <f>HYPERLINK("http://www.centcols.org/util/geo/visuES.php?code=ES-GR-2037","ES-GR-2037")</f>
        <v>ES-GR-2037</v>
      </c>
      <c r="I13" s="40" t="s">
        <v>222</v>
      </c>
      <c r="J13" s="40" t="s">
        <v>223</v>
      </c>
      <c r="K13" s="37"/>
      <c r="L13" s="41" t="s">
        <v>224</v>
      </c>
      <c r="M13" s="46"/>
      <c r="N13" s="37" t="s">
        <v>108</v>
      </c>
      <c r="O13" s="37" t="s">
        <v>108</v>
      </c>
      <c r="P13" s="37" t="s">
        <v>108</v>
      </c>
      <c r="Q13" s="42"/>
      <c r="R13" s="43" t="s">
        <v>164</v>
      </c>
      <c r="S13" s="38">
        <v>10</v>
      </c>
      <c r="T13" s="38">
        <v>99</v>
      </c>
      <c r="U13" s="38"/>
      <c r="V13" s="37" t="s">
        <v>108</v>
      </c>
      <c r="W13" s="38">
        <v>30</v>
      </c>
      <c r="X13" s="38">
        <v>513450</v>
      </c>
      <c r="Y13" s="38">
        <v>4135870</v>
      </c>
      <c r="Z13" s="38">
        <v>30</v>
      </c>
      <c r="AA13" s="38">
        <v>513339</v>
      </c>
      <c r="AB13" s="38">
        <v>4135663</v>
      </c>
      <c r="AC13" s="44">
        <v>-2.849359</v>
      </c>
      <c r="AD13" s="44">
        <v>37.367599</v>
      </c>
      <c r="AE13" s="37" t="s">
        <v>225</v>
      </c>
      <c r="AF13" s="37" t="s">
        <v>226</v>
      </c>
      <c r="AG13" s="45" t="s">
        <v>108</v>
      </c>
    </row>
    <row r="14" spans="1:33" ht="22.5">
      <c r="A14" s="35" t="s">
        <v>227</v>
      </c>
      <c r="B14" s="36" t="s">
        <v>228</v>
      </c>
      <c r="C14" s="36" t="s">
        <v>229</v>
      </c>
      <c r="D14" s="36" t="s">
        <v>230</v>
      </c>
      <c r="E14" s="37" t="s">
        <v>201</v>
      </c>
      <c r="F14" s="35"/>
      <c r="G14" s="38">
        <v>2043</v>
      </c>
      <c r="H14" s="39" t="str">
        <f>HYPERLINK("http://www.centcols.org/util/geo/visuES.php?code=ES-GR-2043","ES-GR-2043")</f>
        <v>ES-GR-2043</v>
      </c>
      <c r="I14" s="40" t="s">
        <v>231</v>
      </c>
      <c r="J14" s="40" t="s">
        <v>232</v>
      </c>
      <c r="K14" s="37"/>
      <c r="L14" s="41" t="s">
        <v>233</v>
      </c>
      <c r="M14" s="46"/>
      <c r="N14" s="37" t="s">
        <v>108</v>
      </c>
      <c r="O14" s="37" t="s">
        <v>108</v>
      </c>
      <c r="P14" s="37" t="s">
        <v>108</v>
      </c>
      <c r="Q14" s="42"/>
      <c r="R14" s="43" t="s">
        <v>234</v>
      </c>
      <c r="S14" s="38">
        <v>15</v>
      </c>
      <c r="T14" s="38">
        <v>99</v>
      </c>
      <c r="U14" s="38"/>
      <c r="V14" s="37" t="s">
        <v>108</v>
      </c>
      <c r="W14" s="38">
        <v>30</v>
      </c>
      <c r="X14" s="38">
        <v>460130</v>
      </c>
      <c r="Y14" s="38">
        <v>4104950</v>
      </c>
      <c r="Z14" s="38">
        <v>30</v>
      </c>
      <c r="AA14" s="38">
        <v>460018</v>
      </c>
      <c r="AB14" s="38">
        <v>4104744</v>
      </c>
      <c r="AC14" s="44">
        <v>-3.449875</v>
      </c>
      <c r="AD14" s="44">
        <v>37.088132</v>
      </c>
      <c r="AE14" s="37" t="s">
        <v>235</v>
      </c>
      <c r="AF14" s="37" t="s">
        <v>236</v>
      </c>
      <c r="AG14" s="45" t="s">
        <v>108</v>
      </c>
    </row>
    <row r="15" spans="1:33" ht="11.25">
      <c r="A15" s="35" t="s">
        <v>237</v>
      </c>
      <c r="B15" s="36" t="s">
        <v>238</v>
      </c>
      <c r="C15" s="36" t="s">
        <v>239</v>
      </c>
      <c r="D15" s="36" t="s">
        <v>240</v>
      </c>
      <c r="E15" s="37" t="s">
        <v>201</v>
      </c>
      <c r="F15" s="35"/>
      <c r="G15" s="38">
        <v>2046</v>
      </c>
      <c r="H15" s="39" t="str">
        <f>HYPERLINK("http://www.centcols.org/util/geo/visuES.php?code=ES-GR-2046","ES-GR-2046")</f>
        <v>ES-GR-2046</v>
      </c>
      <c r="I15" s="40" t="s">
        <v>241</v>
      </c>
      <c r="J15" s="40" t="s">
        <v>242</v>
      </c>
      <c r="K15" s="37"/>
      <c r="L15" s="41" t="s">
        <v>243</v>
      </c>
      <c r="M15" s="46"/>
      <c r="N15" s="37" t="s">
        <v>108</v>
      </c>
      <c r="O15" s="37" t="s">
        <v>108</v>
      </c>
      <c r="P15" s="37" t="s">
        <v>108</v>
      </c>
      <c r="Q15" s="42"/>
      <c r="R15" s="43" t="s">
        <v>164</v>
      </c>
      <c r="S15" s="38">
        <v>10</v>
      </c>
      <c r="T15" s="38">
        <v>99</v>
      </c>
      <c r="U15" s="38"/>
      <c r="V15" s="37" t="s">
        <v>108</v>
      </c>
      <c r="W15" s="38">
        <v>30</v>
      </c>
      <c r="X15" s="38">
        <v>474980</v>
      </c>
      <c r="Y15" s="38">
        <v>4116349</v>
      </c>
      <c r="Z15" s="38">
        <v>30</v>
      </c>
      <c r="AA15" s="38">
        <v>474868</v>
      </c>
      <c r="AB15" s="38">
        <v>4116143</v>
      </c>
      <c r="AC15" s="44">
        <v>-3.283167</v>
      </c>
      <c r="AD15" s="44">
        <v>37.191399</v>
      </c>
      <c r="AE15" s="37" t="s">
        <v>244</v>
      </c>
      <c r="AF15" s="37" t="s">
        <v>245</v>
      </c>
      <c r="AG15" s="45" t="s">
        <v>108</v>
      </c>
    </row>
    <row r="16" spans="1:33" ht="11.25">
      <c r="A16" s="35" t="s">
        <v>246</v>
      </c>
      <c r="B16" s="36" t="s">
        <v>247</v>
      </c>
      <c r="C16" s="36" t="s">
        <v>248</v>
      </c>
      <c r="D16" s="36" t="s">
        <v>249</v>
      </c>
      <c r="E16" s="37" t="s">
        <v>201</v>
      </c>
      <c r="F16" s="35"/>
      <c r="G16" s="38">
        <v>2048</v>
      </c>
      <c r="H16" s="39" t="str">
        <f>HYPERLINK("http://www.centcols.org/util/geo/visuES.php?code=ES-GR-2048","ES-GR-2048")</f>
        <v>ES-GR-2048</v>
      </c>
      <c r="I16" s="40" t="s">
        <v>250</v>
      </c>
      <c r="J16" s="40" t="s">
        <v>251</v>
      </c>
      <c r="K16" s="37"/>
      <c r="L16" s="41" t="s">
        <v>252</v>
      </c>
      <c r="M16" s="46"/>
      <c r="N16" s="37" t="s">
        <v>108</v>
      </c>
      <c r="O16" s="37" t="s">
        <v>108</v>
      </c>
      <c r="P16" s="37" t="s">
        <v>108</v>
      </c>
      <c r="Q16" s="42"/>
      <c r="R16" s="43" t="s">
        <v>108</v>
      </c>
      <c r="S16" s="38">
        <v>20</v>
      </c>
      <c r="T16" s="38">
        <v>99</v>
      </c>
      <c r="U16" s="38"/>
      <c r="V16" s="37" t="s">
        <v>108</v>
      </c>
      <c r="W16" s="38">
        <v>30</v>
      </c>
      <c r="X16" s="38">
        <v>524720</v>
      </c>
      <c r="Y16" s="38">
        <v>4195080</v>
      </c>
      <c r="Z16" s="38">
        <v>30</v>
      </c>
      <c r="AA16" s="38">
        <v>524609</v>
      </c>
      <c r="AB16" s="38">
        <v>4194872</v>
      </c>
      <c r="AC16" s="44">
        <v>-2.720084</v>
      </c>
      <c r="AD16" s="44">
        <v>37.901038</v>
      </c>
      <c r="AE16" s="37" t="s">
        <v>253</v>
      </c>
      <c r="AF16" s="37" t="s">
        <v>254</v>
      </c>
      <c r="AG16" s="45" t="s">
        <v>108</v>
      </c>
    </row>
    <row r="17" spans="1:33" ht="22.5">
      <c r="A17" s="35" t="s">
        <v>255</v>
      </c>
      <c r="B17" s="36" t="s">
        <v>256</v>
      </c>
      <c r="C17" s="36" t="s">
        <v>257</v>
      </c>
      <c r="D17" s="36" t="s">
        <v>258</v>
      </c>
      <c r="E17" s="37" t="s">
        <v>201</v>
      </c>
      <c r="F17" s="35"/>
      <c r="G17" s="38">
        <v>2096</v>
      </c>
      <c r="H17" s="39" t="str">
        <f>HYPERLINK("http://www.centcols.org/util/geo/visuES.php?code=ES-GR-2096","ES-GR-2096")</f>
        <v>ES-GR-2096</v>
      </c>
      <c r="I17" s="40" t="s">
        <v>259</v>
      </c>
      <c r="J17" s="40" t="s">
        <v>260</v>
      </c>
      <c r="K17" s="37"/>
      <c r="L17" s="41" t="s">
        <v>261</v>
      </c>
      <c r="M17" s="46"/>
      <c r="N17" s="37" t="s">
        <v>108</v>
      </c>
      <c r="O17" s="37" t="s">
        <v>108</v>
      </c>
      <c r="P17" s="37" t="s">
        <v>108</v>
      </c>
      <c r="Q17" s="42"/>
      <c r="R17" s="43" t="s">
        <v>164</v>
      </c>
      <c r="S17" s="38">
        <v>10</v>
      </c>
      <c r="T17" s="38">
        <v>99</v>
      </c>
      <c r="U17" s="38"/>
      <c r="V17" s="37" t="s">
        <v>108</v>
      </c>
      <c r="W17" s="38">
        <v>30</v>
      </c>
      <c r="X17" s="38">
        <v>490650</v>
      </c>
      <c r="Y17" s="38">
        <v>4107590</v>
      </c>
      <c r="Z17" s="38">
        <v>30</v>
      </c>
      <c r="AA17" s="38">
        <v>490538</v>
      </c>
      <c r="AB17" s="38">
        <v>4107384</v>
      </c>
      <c r="AC17" s="44">
        <v>-3.106498</v>
      </c>
      <c r="AD17" s="44">
        <v>37.112733</v>
      </c>
      <c r="AE17" s="37" t="s">
        <v>262</v>
      </c>
      <c r="AF17" s="37" t="s">
        <v>263</v>
      </c>
      <c r="AG17" s="45" t="s">
        <v>108</v>
      </c>
    </row>
    <row r="18" spans="1:33" ht="11.25">
      <c r="A18" s="35" t="s">
        <v>264</v>
      </c>
      <c r="B18" s="36" t="s">
        <v>265</v>
      </c>
      <c r="C18" s="36" t="s">
        <v>266</v>
      </c>
      <c r="D18" s="36" t="s">
        <v>267</v>
      </c>
      <c r="E18" s="37" t="s">
        <v>201</v>
      </c>
      <c r="F18" s="35"/>
      <c r="G18" s="38">
        <v>2141</v>
      </c>
      <c r="H18" s="39" t="str">
        <f>HYPERLINK("http://www.centcols.org/util/geo/visuES.php?code=ES-GR-2141","ES-GR-2141")</f>
        <v>ES-GR-2141</v>
      </c>
      <c r="I18" s="40" t="s">
        <v>268</v>
      </c>
      <c r="J18" s="40" t="s">
        <v>269</v>
      </c>
      <c r="K18" s="37"/>
      <c r="L18" s="41" t="s">
        <v>270</v>
      </c>
      <c r="M18" s="46"/>
      <c r="N18" s="37" t="s">
        <v>108</v>
      </c>
      <c r="O18" s="37" t="s">
        <v>108</v>
      </c>
      <c r="P18" s="37" t="s">
        <v>108</v>
      </c>
      <c r="Q18" s="42"/>
      <c r="R18" s="43" t="s">
        <v>164</v>
      </c>
      <c r="S18" s="38">
        <v>10</v>
      </c>
      <c r="T18" s="38">
        <v>99</v>
      </c>
      <c r="U18" s="38"/>
      <c r="V18" s="37" t="s">
        <v>108</v>
      </c>
      <c r="W18" s="38">
        <v>30</v>
      </c>
      <c r="X18" s="38">
        <v>489570</v>
      </c>
      <c r="Y18" s="38">
        <v>4107820</v>
      </c>
      <c r="Z18" s="38">
        <v>30</v>
      </c>
      <c r="AA18" s="38">
        <v>489458</v>
      </c>
      <c r="AB18" s="38">
        <v>4107614</v>
      </c>
      <c r="AC18" s="44">
        <v>-3.118657</v>
      </c>
      <c r="AD18" s="44">
        <v>37.114795</v>
      </c>
      <c r="AE18" s="37" t="s">
        <v>271</v>
      </c>
      <c r="AF18" s="37" t="s">
        <v>272</v>
      </c>
      <c r="AG18" s="45" t="s">
        <v>108</v>
      </c>
    </row>
    <row r="19" spans="1:33" ht="12" customHeight="1">
      <c r="A19" s="35" t="s">
        <v>273</v>
      </c>
      <c r="B19" s="36" t="s">
        <v>208</v>
      </c>
      <c r="C19" s="36" t="s">
        <v>274</v>
      </c>
      <c r="D19" s="36" t="s">
        <v>275</v>
      </c>
      <c r="E19" s="37" t="s">
        <v>201</v>
      </c>
      <c r="F19" s="35"/>
      <c r="G19" s="38">
        <v>2178</v>
      </c>
      <c r="H19" s="39" t="str">
        <f>HYPERLINK("http://www.centcols.org/util/geo/visuES.php?code=ES-GR-2180","ES-GR-2180")</f>
        <v>ES-GR-2180</v>
      </c>
      <c r="I19" s="40" t="s">
        <v>276</v>
      </c>
      <c r="J19" s="40" t="s">
        <v>277</v>
      </c>
      <c r="K19" s="37"/>
      <c r="L19" s="41" t="s">
        <v>278</v>
      </c>
      <c r="M19" s="41" t="s">
        <v>279</v>
      </c>
      <c r="N19" s="37" t="s">
        <v>108</v>
      </c>
      <c r="O19" s="37" t="s">
        <v>108</v>
      </c>
      <c r="P19" s="37" t="s">
        <v>108</v>
      </c>
      <c r="Q19" s="42"/>
      <c r="R19" s="43" t="s">
        <v>280</v>
      </c>
      <c r="S19" s="38">
        <v>0</v>
      </c>
      <c r="T19" s="38">
        <v>0</v>
      </c>
      <c r="U19" s="38"/>
      <c r="V19" s="37" t="s">
        <v>108</v>
      </c>
      <c r="W19" s="38">
        <v>30</v>
      </c>
      <c r="X19" s="38">
        <v>462525</v>
      </c>
      <c r="Y19" s="38">
        <v>4107950</v>
      </c>
      <c r="Z19" s="38">
        <v>30</v>
      </c>
      <c r="AA19" s="38">
        <v>462413</v>
      </c>
      <c r="AB19" s="38">
        <v>4107744</v>
      </c>
      <c r="AC19" s="44">
        <v>-3.423078</v>
      </c>
      <c r="AD19" s="44">
        <v>37.115272</v>
      </c>
      <c r="AE19" s="37" t="s">
        <v>281</v>
      </c>
      <c r="AF19" s="37" t="s">
        <v>282</v>
      </c>
      <c r="AG19" s="45" t="s">
        <v>108</v>
      </c>
    </row>
    <row r="20" spans="1:33" ht="11.25">
      <c r="A20" s="35" t="s">
        <v>283</v>
      </c>
      <c r="B20" s="36" t="s">
        <v>284</v>
      </c>
      <c r="C20" s="36" t="s">
        <v>285</v>
      </c>
      <c r="D20" s="36" t="s">
        <v>286</v>
      </c>
      <c r="E20" s="37" t="s">
        <v>201</v>
      </c>
      <c r="F20" s="35"/>
      <c r="G20" s="38">
        <v>2208</v>
      </c>
      <c r="H20" s="39" t="str">
        <f>HYPERLINK("http://www.centcols.org/util/geo/visuES.php?code=ES-GR-2208","ES-GR-2208")</f>
        <v>ES-GR-2208</v>
      </c>
      <c r="I20" s="40" t="s">
        <v>287</v>
      </c>
      <c r="J20" s="40" t="s">
        <v>288</v>
      </c>
      <c r="K20" s="37"/>
      <c r="L20" s="41" t="s">
        <v>289</v>
      </c>
      <c r="M20" s="46"/>
      <c r="N20" s="37" t="s">
        <v>108</v>
      </c>
      <c r="O20" s="37" t="s">
        <v>108</v>
      </c>
      <c r="P20" s="37" t="s">
        <v>108</v>
      </c>
      <c r="Q20" s="42"/>
      <c r="R20" s="43" t="s">
        <v>164</v>
      </c>
      <c r="S20" s="38">
        <v>10</v>
      </c>
      <c r="T20" s="38">
        <v>99</v>
      </c>
      <c r="U20" s="38"/>
      <c r="V20" s="37" t="s">
        <v>108</v>
      </c>
      <c r="W20" s="38">
        <v>30</v>
      </c>
      <c r="X20" s="38">
        <v>495995</v>
      </c>
      <c r="Y20" s="38">
        <v>4107557</v>
      </c>
      <c r="Z20" s="38">
        <v>30</v>
      </c>
      <c r="AA20" s="38">
        <v>495883</v>
      </c>
      <c r="AB20" s="38">
        <v>4107351</v>
      </c>
      <c r="AC20" s="44">
        <v>-3.046336</v>
      </c>
      <c r="AD20" s="44">
        <v>37.112474</v>
      </c>
      <c r="AE20" s="37" t="s">
        <v>290</v>
      </c>
      <c r="AF20" s="37" t="s">
        <v>291</v>
      </c>
      <c r="AG20" s="45" t="s">
        <v>108</v>
      </c>
    </row>
    <row r="21" spans="1:33" ht="11.25">
      <c r="A21" s="35" t="s">
        <v>292</v>
      </c>
      <c r="B21" s="36" t="s">
        <v>265</v>
      </c>
      <c r="C21" s="36" t="s">
        <v>293</v>
      </c>
      <c r="D21" s="36" t="s">
        <v>294</v>
      </c>
      <c r="E21" s="37" t="s">
        <v>201</v>
      </c>
      <c r="F21" s="35"/>
      <c r="G21" s="38">
        <v>2323</v>
      </c>
      <c r="H21" s="39" t="str">
        <f>HYPERLINK("http://www.centcols.org/util/geo/visuES.php?code=ES-GR-2330","ES-GR-2330")</f>
        <v>ES-GR-2330</v>
      </c>
      <c r="I21" s="40" t="s">
        <v>295</v>
      </c>
      <c r="J21" s="40" t="s">
        <v>296</v>
      </c>
      <c r="K21" s="37"/>
      <c r="L21" s="41" t="s">
        <v>297</v>
      </c>
      <c r="M21" s="46"/>
      <c r="N21" s="37" t="s">
        <v>108</v>
      </c>
      <c r="O21" s="37" t="s">
        <v>108</v>
      </c>
      <c r="P21" s="37" t="s">
        <v>108</v>
      </c>
      <c r="Q21" s="42"/>
      <c r="R21" s="43" t="s">
        <v>164</v>
      </c>
      <c r="S21" s="38">
        <v>10</v>
      </c>
      <c r="T21" s="38">
        <v>99</v>
      </c>
      <c r="U21" s="38"/>
      <c r="V21" s="37" t="s">
        <v>108</v>
      </c>
      <c r="W21" s="38">
        <v>30</v>
      </c>
      <c r="X21" s="38">
        <v>464140</v>
      </c>
      <c r="Y21" s="38">
        <v>4107480</v>
      </c>
      <c r="Z21" s="38">
        <v>30</v>
      </c>
      <c r="AA21" s="38">
        <v>464028</v>
      </c>
      <c r="AB21" s="38">
        <v>4107274</v>
      </c>
      <c r="AC21" s="44">
        <v>-3.404877</v>
      </c>
      <c r="AD21" s="44">
        <v>37.111099</v>
      </c>
      <c r="AE21" s="37" t="s">
        <v>298</v>
      </c>
      <c r="AF21" s="37" t="s">
        <v>299</v>
      </c>
      <c r="AG21" s="45" t="s">
        <v>108</v>
      </c>
    </row>
    <row r="22" spans="1:33" ht="11.25">
      <c r="A22" s="35" t="s">
        <v>569</v>
      </c>
      <c r="B22" s="35" t="s">
        <v>570</v>
      </c>
      <c r="C22" s="35" t="s">
        <v>571</v>
      </c>
      <c r="D22" s="35" t="s">
        <v>572</v>
      </c>
      <c r="E22" s="37" t="s">
        <v>304</v>
      </c>
      <c r="F22" s="35"/>
      <c r="G22" s="38">
        <v>1423</v>
      </c>
      <c r="H22" s="39" t="str">
        <f>HYPERLINK("http://www.centcols.org/util/geo/visuES.php?code=ES-HU-1423a","ES-HU-1423a")</f>
        <v>ES-HU-1423a</v>
      </c>
      <c r="I22" s="40" t="s">
        <v>573</v>
      </c>
      <c r="J22" s="40" t="s">
        <v>574</v>
      </c>
      <c r="K22" s="37"/>
      <c r="L22" s="41" t="s">
        <v>575</v>
      </c>
      <c r="M22" s="41" t="s">
        <v>576</v>
      </c>
      <c r="N22" s="37" t="s">
        <v>108</v>
      </c>
      <c r="O22" s="37" t="s">
        <v>108</v>
      </c>
      <c r="P22" s="37" t="s">
        <v>108</v>
      </c>
      <c r="Q22" s="48"/>
      <c r="R22" s="49" t="s">
        <v>577</v>
      </c>
      <c r="S22" s="38">
        <v>0</v>
      </c>
      <c r="T22" s="38">
        <v>0</v>
      </c>
      <c r="U22" s="45" t="s">
        <v>578</v>
      </c>
      <c r="V22" s="37" t="s">
        <v>108</v>
      </c>
      <c r="W22" s="38">
        <v>30</v>
      </c>
      <c r="X22" s="38">
        <v>729275</v>
      </c>
      <c r="Y22" s="38">
        <v>4721980</v>
      </c>
      <c r="Z22" s="38">
        <v>30</v>
      </c>
      <c r="AA22" s="38">
        <v>729168</v>
      </c>
      <c r="AB22" s="38">
        <v>4721770</v>
      </c>
      <c r="AC22" s="44">
        <v>-0.205921</v>
      </c>
      <c r="AD22" s="44">
        <v>42.614302</v>
      </c>
      <c r="AE22" s="37" t="s">
        <v>579</v>
      </c>
      <c r="AF22" s="37" t="s">
        <v>580</v>
      </c>
      <c r="AG22" s="45"/>
    </row>
    <row r="23" spans="1:33" ht="11.25">
      <c r="A23" s="35" t="s">
        <v>578</v>
      </c>
      <c r="B23" s="35" t="s">
        <v>570</v>
      </c>
      <c r="C23" s="35" t="s">
        <v>581</v>
      </c>
      <c r="D23" s="35" t="s">
        <v>582</v>
      </c>
      <c r="E23" s="37" t="s">
        <v>304</v>
      </c>
      <c r="F23" s="35"/>
      <c r="G23" s="38">
        <v>1600</v>
      </c>
      <c r="H23" s="39" t="str">
        <f>HYPERLINK("http://www.centcols.org/util/geo/visuES.php?code=ES-HU-1600","ES-HU-1600")</f>
        <v>ES-HU-1600</v>
      </c>
      <c r="I23" s="40" t="s">
        <v>573</v>
      </c>
      <c r="J23" s="40" t="s">
        <v>574</v>
      </c>
      <c r="K23" s="37"/>
      <c r="L23" s="41" t="s">
        <v>575</v>
      </c>
      <c r="M23" s="46"/>
      <c r="N23" s="37" t="s">
        <v>108</v>
      </c>
      <c r="O23" s="37" t="s">
        <v>108</v>
      </c>
      <c r="P23" s="37" t="s">
        <v>108</v>
      </c>
      <c r="Q23" s="48"/>
      <c r="R23" s="49" t="s">
        <v>308</v>
      </c>
      <c r="S23" s="38">
        <v>20</v>
      </c>
      <c r="T23" s="38">
        <v>99</v>
      </c>
      <c r="U23" s="45" t="s">
        <v>569</v>
      </c>
      <c r="V23" s="37" t="s">
        <v>108</v>
      </c>
      <c r="W23" s="38">
        <v>30</v>
      </c>
      <c r="X23" s="38">
        <v>729275</v>
      </c>
      <c r="Y23" s="38">
        <v>4721980</v>
      </c>
      <c r="Z23" s="38">
        <v>30</v>
      </c>
      <c r="AA23" s="38">
        <v>729168</v>
      </c>
      <c r="AB23" s="38">
        <v>4721770</v>
      </c>
      <c r="AC23" s="44">
        <v>-0.205921</v>
      </c>
      <c r="AD23" s="44">
        <v>42.614302</v>
      </c>
      <c r="AE23" s="37" t="s">
        <v>579</v>
      </c>
      <c r="AF23" s="37" t="s">
        <v>580</v>
      </c>
      <c r="AG23" s="45"/>
    </row>
    <row r="24" spans="1:33" ht="45">
      <c r="A24" s="35" t="s">
        <v>300</v>
      </c>
      <c r="B24" s="36" t="s">
        <v>301</v>
      </c>
      <c r="C24" s="36" t="s">
        <v>302</v>
      </c>
      <c r="D24" s="36" t="s">
        <v>303</v>
      </c>
      <c r="E24" s="37" t="s">
        <v>304</v>
      </c>
      <c r="F24" s="35"/>
      <c r="G24" s="38">
        <v>2756</v>
      </c>
      <c r="H24" s="39" t="str">
        <f>HYPERLINK("http://www.centcols.org/util/geo/visuES.php?code=ES-HU-2756","ES-HU-2756")</f>
        <v>ES-HU-2756</v>
      </c>
      <c r="I24" s="40" t="s">
        <v>305</v>
      </c>
      <c r="J24" s="40" t="s">
        <v>306</v>
      </c>
      <c r="K24" s="37"/>
      <c r="L24" s="41" t="s">
        <v>307</v>
      </c>
      <c r="M24" s="46"/>
      <c r="N24" s="37" t="s">
        <v>108</v>
      </c>
      <c r="O24" s="37" t="s">
        <v>108</v>
      </c>
      <c r="P24" s="37" t="s">
        <v>108</v>
      </c>
      <c r="Q24" s="42"/>
      <c r="R24" s="43" t="s">
        <v>308</v>
      </c>
      <c r="S24" s="38">
        <v>20</v>
      </c>
      <c r="T24" s="38">
        <v>99</v>
      </c>
      <c r="U24" s="38"/>
      <c r="V24" s="37" t="s">
        <v>309</v>
      </c>
      <c r="W24" s="38">
        <v>31</v>
      </c>
      <c r="X24" s="38">
        <v>311831</v>
      </c>
      <c r="Y24" s="38">
        <v>4721754</v>
      </c>
      <c r="Z24" s="38">
        <v>31</v>
      </c>
      <c r="AA24" s="38">
        <v>311737</v>
      </c>
      <c r="AB24" s="38">
        <v>4721549</v>
      </c>
      <c r="AC24" s="44">
        <v>0.70429</v>
      </c>
      <c r="AD24" s="44">
        <v>42.623389</v>
      </c>
      <c r="AE24" s="37" t="s">
        <v>310</v>
      </c>
      <c r="AF24" s="37" t="s">
        <v>311</v>
      </c>
      <c r="AG24" s="45" t="s">
        <v>108</v>
      </c>
    </row>
    <row r="25" spans="1:33" ht="11.25">
      <c r="A25" s="35" t="s">
        <v>312</v>
      </c>
      <c r="B25" s="36" t="s">
        <v>313</v>
      </c>
      <c r="C25" s="36" t="s">
        <v>314</v>
      </c>
      <c r="D25" s="36" t="s">
        <v>315</v>
      </c>
      <c r="E25" s="37" t="s">
        <v>304</v>
      </c>
      <c r="F25" s="35"/>
      <c r="G25" s="38">
        <v>2759</v>
      </c>
      <c r="H25" s="39" t="str">
        <f>HYPERLINK("http://www.centcols.org/util/geo/visuES.php?code=ES-HU-2759","ES-HU-2759")</f>
        <v>ES-HU-2759</v>
      </c>
      <c r="I25" s="40" t="s">
        <v>316</v>
      </c>
      <c r="J25" s="40" t="s">
        <v>317</v>
      </c>
      <c r="K25" s="37"/>
      <c r="L25" s="41" t="s">
        <v>318</v>
      </c>
      <c r="M25" s="46"/>
      <c r="N25" s="37" t="s">
        <v>108</v>
      </c>
      <c r="O25" s="37" t="s">
        <v>108</v>
      </c>
      <c r="P25" s="37" t="s">
        <v>108</v>
      </c>
      <c r="Q25" s="42"/>
      <c r="R25" s="43" t="s">
        <v>308</v>
      </c>
      <c r="S25" s="38">
        <v>20</v>
      </c>
      <c r="T25" s="38">
        <v>99</v>
      </c>
      <c r="U25" s="38"/>
      <c r="V25" s="37" t="s">
        <v>108</v>
      </c>
      <c r="W25" s="38">
        <v>30</v>
      </c>
      <c r="X25" s="38">
        <v>743676</v>
      </c>
      <c r="Y25" s="38">
        <v>4730266</v>
      </c>
      <c r="Z25" s="38">
        <v>30</v>
      </c>
      <c r="AA25" s="38">
        <v>743569</v>
      </c>
      <c r="AB25" s="38">
        <v>4730056</v>
      </c>
      <c r="AC25" s="44">
        <v>-0.027009</v>
      </c>
      <c r="AD25" s="44">
        <v>42.684408</v>
      </c>
      <c r="AE25" s="37" t="s">
        <v>319</v>
      </c>
      <c r="AF25" s="37" t="s">
        <v>320</v>
      </c>
      <c r="AG25" s="45" t="s">
        <v>108</v>
      </c>
    </row>
    <row r="26" spans="1:33" ht="11.25">
      <c r="A26" s="35" t="s">
        <v>321</v>
      </c>
      <c r="B26" s="36" t="s">
        <v>238</v>
      </c>
      <c r="C26" s="36" t="s">
        <v>322</v>
      </c>
      <c r="D26" s="36" t="s">
        <v>323</v>
      </c>
      <c r="E26" s="37" t="s">
        <v>304</v>
      </c>
      <c r="F26" s="35"/>
      <c r="G26" s="38">
        <v>2765</v>
      </c>
      <c r="H26" s="39" t="str">
        <f>HYPERLINK("http://www.centcols.org/util/geo/visuES.php?code=ES-HU-2765","ES-HU-2765")</f>
        <v>ES-HU-2765</v>
      </c>
      <c r="I26" s="40" t="s">
        <v>324</v>
      </c>
      <c r="J26" s="40" t="s">
        <v>325</v>
      </c>
      <c r="K26" s="37"/>
      <c r="L26" s="41" t="s">
        <v>326</v>
      </c>
      <c r="M26" s="46"/>
      <c r="N26" s="37" t="s">
        <v>108</v>
      </c>
      <c r="O26" s="37" t="s">
        <v>108</v>
      </c>
      <c r="P26" s="37" t="s">
        <v>108</v>
      </c>
      <c r="Q26" s="42"/>
      <c r="R26" s="43" t="s">
        <v>308</v>
      </c>
      <c r="S26" s="38">
        <v>20</v>
      </c>
      <c r="T26" s="38">
        <v>99</v>
      </c>
      <c r="U26" s="38"/>
      <c r="V26" s="37" t="s">
        <v>108</v>
      </c>
      <c r="W26" s="38">
        <v>30</v>
      </c>
      <c r="X26" s="38">
        <v>723649</v>
      </c>
      <c r="Y26" s="38">
        <v>4741563</v>
      </c>
      <c r="Z26" s="38">
        <v>30</v>
      </c>
      <c r="AA26" s="38">
        <v>723542</v>
      </c>
      <c r="AB26" s="38">
        <v>4741353</v>
      </c>
      <c r="AC26" s="44">
        <v>-0.266716</v>
      </c>
      <c r="AD26" s="44">
        <v>42.792109</v>
      </c>
      <c r="AE26" s="37" t="s">
        <v>327</v>
      </c>
      <c r="AF26" s="37" t="s">
        <v>328</v>
      </c>
      <c r="AG26" s="45" t="s">
        <v>108</v>
      </c>
    </row>
    <row r="27" spans="1:33" ht="11.25">
      <c r="A27" s="35" t="s">
        <v>329</v>
      </c>
      <c r="B27" s="36" t="s">
        <v>330</v>
      </c>
      <c r="C27" s="36" t="s">
        <v>331</v>
      </c>
      <c r="D27" s="36" t="s">
        <v>332</v>
      </c>
      <c r="E27" s="37" t="s">
        <v>304</v>
      </c>
      <c r="F27" s="35"/>
      <c r="G27" s="38">
        <v>2768</v>
      </c>
      <c r="H27" s="39" t="str">
        <f>HYPERLINK("http://www.centcols.org/util/geo/visuES.php?code=ES-HU-2768","ES-HU-2768")</f>
        <v>ES-HU-2768</v>
      </c>
      <c r="I27" s="40" t="s">
        <v>333</v>
      </c>
      <c r="J27" s="40" t="s">
        <v>334</v>
      </c>
      <c r="K27" s="37"/>
      <c r="L27" s="41" t="s">
        <v>335</v>
      </c>
      <c r="M27" s="46"/>
      <c r="N27" s="37" t="s">
        <v>108</v>
      </c>
      <c r="O27" s="37" t="s">
        <v>108</v>
      </c>
      <c r="P27" s="37" t="s">
        <v>108</v>
      </c>
      <c r="Q27" s="42"/>
      <c r="R27" s="43" t="s">
        <v>308</v>
      </c>
      <c r="S27" s="38">
        <v>20</v>
      </c>
      <c r="T27" s="38">
        <v>99</v>
      </c>
      <c r="U27" s="38"/>
      <c r="V27" s="37" t="s">
        <v>336</v>
      </c>
      <c r="W27" s="38">
        <v>31</v>
      </c>
      <c r="X27" s="38">
        <v>257213</v>
      </c>
      <c r="Y27" s="38">
        <v>4731936</v>
      </c>
      <c r="Z27" s="38">
        <v>31</v>
      </c>
      <c r="AA27" s="38">
        <v>257120</v>
      </c>
      <c r="AB27" s="38">
        <v>4731733</v>
      </c>
      <c r="AC27" s="44">
        <v>0.034693</v>
      </c>
      <c r="AD27" s="44">
        <v>42.699709</v>
      </c>
      <c r="AE27" s="37" t="s">
        <v>337</v>
      </c>
      <c r="AF27" s="37" t="s">
        <v>338</v>
      </c>
      <c r="AG27" s="45" t="s">
        <v>108</v>
      </c>
    </row>
    <row r="28" spans="1:33" ht="11.25">
      <c r="A28" s="35" t="s">
        <v>339</v>
      </c>
      <c r="B28" s="36" t="s">
        <v>340</v>
      </c>
      <c r="C28" s="36" t="s">
        <v>341</v>
      </c>
      <c r="D28" s="36" t="s">
        <v>342</v>
      </c>
      <c r="E28" s="37" t="s">
        <v>304</v>
      </c>
      <c r="F28" s="35"/>
      <c r="G28" s="38">
        <v>2773</v>
      </c>
      <c r="H28" s="39" t="str">
        <f>HYPERLINK("http://www.centcols.org/util/geo/visuES.php?code=ES-HU-2773","ES-HU-2773")</f>
        <v>ES-HU-2773</v>
      </c>
      <c r="I28" s="40" t="s">
        <v>343</v>
      </c>
      <c r="J28" s="40" t="s">
        <v>344</v>
      </c>
      <c r="K28" s="37"/>
      <c r="L28" s="41" t="s">
        <v>345</v>
      </c>
      <c r="M28" s="46"/>
      <c r="N28" s="37" t="s">
        <v>108</v>
      </c>
      <c r="O28" s="37" t="s">
        <v>108</v>
      </c>
      <c r="P28" s="37" t="s">
        <v>108</v>
      </c>
      <c r="Q28" s="42"/>
      <c r="R28" s="43" t="s">
        <v>308</v>
      </c>
      <c r="S28" s="38">
        <v>20</v>
      </c>
      <c r="T28" s="38">
        <v>99</v>
      </c>
      <c r="U28" s="38"/>
      <c r="V28" s="37" t="s">
        <v>108</v>
      </c>
      <c r="W28" s="38">
        <v>31</v>
      </c>
      <c r="X28" s="38">
        <v>305074</v>
      </c>
      <c r="Y28" s="38">
        <v>4726341</v>
      </c>
      <c r="Z28" s="38">
        <v>31</v>
      </c>
      <c r="AA28" s="38">
        <v>304981</v>
      </c>
      <c r="AB28" s="38">
        <v>4726136</v>
      </c>
      <c r="AC28" s="44">
        <v>0.620393</v>
      </c>
      <c r="AD28" s="44">
        <v>42.662983</v>
      </c>
      <c r="AE28" s="37" t="s">
        <v>346</v>
      </c>
      <c r="AF28" s="37" t="s">
        <v>347</v>
      </c>
      <c r="AG28" s="45" t="s">
        <v>108</v>
      </c>
    </row>
    <row r="29" spans="1:33" ht="22.5">
      <c r="A29" s="35" t="s">
        <v>348</v>
      </c>
      <c r="B29" s="36" t="s">
        <v>349</v>
      </c>
      <c r="C29" s="36" t="s">
        <v>350</v>
      </c>
      <c r="D29" s="36" t="s">
        <v>351</v>
      </c>
      <c r="E29" s="37" t="s">
        <v>304</v>
      </c>
      <c r="F29" s="35"/>
      <c r="G29" s="38">
        <v>2776</v>
      </c>
      <c r="H29" s="39" t="str">
        <f>HYPERLINK("http://www.centcols.org/util/geo/visuES.php?code=ES-HU-2776","ES-HU-2776")</f>
        <v>ES-HU-2776</v>
      </c>
      <c r="I29" s="40" t="s">
        <v>352</v>
      </c>
      <c r="J29" s="40" t="s">
        <v>353</v>
      </c>
      <c r="K29" s="37"/>
      <c r="L29" s="41" t="s">
        <v>354</v>
      </c>
      <c r="M29" s="46"/>
      <c r="N29" s="37" t="s">
        <v>108</v>
      </c>
      <c r="O29" s="37" t="s">
        <v>108</v>
      </c>
      <c r="P29" s="37" t="s">
        <v>108</v>
      </c>
      <c r="Q29" s="42"/>
      <c r="R29" s="43" t="s">
        <v>308</v>
      </c>
      <c r="S29" s="38">
        <v>20</v>
      </c>
      <c r="T29" s="38">
        <v>99</v>
      </c>
      <c r="U29" s="38"/>
      <c r="V29" s="37" t="s">
        <v>108</v>
      </c>
      <c r="W29" s="38">
        <v>30</v>
      </c>
      <c r="X29" s="38">
        <v>729950</v>
      </c>
      <c r="Y29" s="38">
        <v>4739713</v>
      </c>
      <c r="Z29" s="38">
        <v>30</v>
      </c>
      <c r="AA29" s="38">
        <v>729843</v>
      </c>
      <c r="AB29" s="38">
        <v>4739503</v>
      </c>
      <c r="AC29" s="44">
        <v>-0.190513</v>
      </c>
      <c r="AD29" s="44">
        <v>42.773606</v>
      </c>
      <c r="AE29" s="37" t="s">
        <v>355</v>
      </c>
      <c r="AF29" s="37" t="s">
        <v>356</v>
      </c>
      <c r="AG29" s="45" t="s">
        <v>108</v>
      </c>
    </row>
    <row r="30" spans="1:33" ht="11.25">
      <c r="A30" s="35" t="s">
        <v>357</v>
      </c>
      <c r="B30" s="36" t="s">
        <v>358</v>
      </c>
      <c r="C30" s="36" t="s">
        <v>359</v>
      </c>
      <c r="D30" s="36" t="s">
        <v>360</v>
      </c>
      <c r="E30" s="37" t="s">
        <v>304</v>
      </c>
      <c r="F30" s="35"/>
      <c r="G30" s="38">
        <v>2776</v>
      </c>
      <c r="H30" s="39" t="str">
        <f>HYPERLINK("http://www.centcols.org/util/geo/visuES.php?code=ES-HU-2776a","ES-HU-2776a")</f>
        <v>ES-HU-2776a</v>
      </c>
      <c r="I30" s="40" t="s">
        <v>361</v>
      </c>
      <c r="J30" s="40" t="s">
        <v>362</v>
      </c>
      <c r="K30" s="37"/>
      <c r="L30" s="41" t="s">
        <v>363</v>
      </c>
      <c r="M30" s="46"/>
      <c r="N30" s="37" t="s">
        <v>108</v>
      </c>
      <c r="O30" s="37" t="s">
        <v>108</v>
      </c>
      <c r="P30" s="37" t="s">
        <v>108</v>
      </c>
      <c r="Q30" s="42"/>
      <c r="R30" s="43" t="s">
        <v>308</v>
      </c>
      <c r="S30" s="38">
        <v>20</v>
      </c>
      <c r="T30" s="38">
        <v>99</v>
      </c>
      <c r="U30" s="38"/>
      <c r="V30" s="37" t="s">
        <v>364</v>
      </c>
      <c r="W30" s="38">
        <v>31</v>
      </c>
      <c r="X30" s="38">
        <v>264022</v>
      </c>
      <c r="Y30" s="38">
        <v>4732967</v>
      </c>
      <c r="Z30" s="38">
        <v>31</v>
      </c>
      <c r="AA30" s="38">
        <v>263929</v>
      </c>
      <c r="AB30" s="38">
        <v>4732764</v>
      </c>
      <c r="AC30" s="44">
        <v>0.117294</v>
      </c>
      <c r="AD30" s="44">
        <v>42.711101</v>
      </c>
      <c r="AE30" s="37" t="s">
        <v>365</v>
      </c>
      <c r="AF30" s="37" t="s">
        <v>366</v>
      </c>
      <c r="AG30" s="45" t="s">
        <v>108</v>
      </c>
    </row>
    <row r="31" spans="1:33" ht="101.25">
      <c r="A31" s="35" t="s">
        <v>367</v>
      </c>
      <c r="B31" s="36" t="s">
        <v>368</v>
      </c>
      <c r="C31" s="36" t="s">
        <v>369</v>
      </c>
      <c r="D31" s="36" t="s">
        <v>370</v>
      </c>
      <c r="E31" s="37" t="s">
        <v>371</v>
      </c>
      <c r="F31" s="35"/>
      <c r="G31" s="38">
        <v>362</v>
      </c>
      <c r="H31" s="39" t="str">
        <f>HYPERLINK("http://www.centcols.org/util/geo/visuES.php?code=ES-NA-0362","ES-NA-0362")</f>
        <v>ES-NA-0362</v>
      </c>
      <c r="I31" s="40" t="s">
        <v>372</v>
      </c>
      <c r="J31" s="40" t="s">
        <v>373</v>
      </c>
      <c r="K31" s="37"/>
      <c r="L31" s="41" t="s">
        <v>374</v>
      </c>
      <c r="M31" s="41" t="s">
        <v>375</v>
      </c>
      <c r="N31" s="37" t="s">
        <v>108</v>
      </c>
      <c r="O31" s="37" t="s">
        <v>108</v>
      </c>
      <c r="P31" s="37" t="s">
        <v>108</v>
      </c>
      <c r="Q31" s="47" t="str">
        <f>HYPERLINK("http://www.centcols.org/util/geo/visuES.php?code=ES-NA-0362&amp;link=SITNA","Ficha SITNA")</f>
        <v>Ficha SITNA</v>
      </c>
      <c r="R31" s="43" t="s">
        <v>376</v>
      </c>
      <c r="S31" s="38">
        <v>0</v>
      </c>
      <c r="T31" s="38">
        <v>0</v>
      </c>
      <c r="U31" s="38"/>
      <c r="V31" s="37" t="s">
        <v>108</v>
      </c>
      <c r="W31" s="38">
        <v>30</v>
      </c>
      <c r="X31" s="38">
        <v>591369</v>
      </c>
      <c r="Y31" s="38">
        <v>4709340</v>
      </c>
      <c r="Z31" s="38">
        <v>30</v>
      </c>
      <c r="AA31" s="38">
        <v>591262</v>
      </c>
      <c r="AB31" s="38">
        <v>4709131</v>
      </c>
      <c r="AC31" s="44">
        <v>-1.888789</v>
      </c>
      <c r="AD31" s="44">
        <v>42.529175</v>
      </c>
      <c r="AE31" s="37" t="s">
        <v>377</v>
      </c>
      <c r="AF31" s="37" t="s">
        <v>378</v>
      </c>
      <c r="AG31" s="45" t="s">
        <v>108</v>
      </c>
    </row>
    <row r="32" spans="1:33" ht="22.5">
      <c r="A32" s="35" t="s">
        <v>379</v>
      </c>
      <c r="B32" s="36" t="s">
        <v>380</v>
      </c>
      <c r="C32" s="36" t="s">
        <v>381</v>
      </c>
      <c r="D32" s="36" t="s">
        <v>382</v>
      </c>
      <c r="E32" s="37" t="s">
        <v>371</v>
      </c>
      <c r="F32" s="35"/>
      <c r="G32" s="38">
        <v>362</v>
      </c>
      <c r="H32" s="39" t="str">
        <f>HYPERLINK("http://www.centcols.org/util/geo/visuES.php?code=ES-NA-0362a","ES-NA-0362a")</f>
        <v>ES-NA-0362a</v>
      </c>
      <c r="I32" s="40" t="s">
        <v>383</v>
      </c>
      <c r="J32" s="40" t="s">
        <v>384</v>
      </c>
      <c r="K32" s="37"/>
      <c r="L32" s="41" t="s">
        <v>385</v>
      </c>
      <c r="M32" s="46"/>
      <c r="N32" s="40" t="s">
        <v>386</v>
      </c>
      <c r="O32" s="37" t="s">
        <v>108</v>
      </c>
      <c r="P32" s="37" t="s">
        <v>108</v>
      </c>
      <c r="Q32" s="47" t="str">
        <f>HYPERLINK("http://www.centcols.org/util/geo/visuES.php?code=ES-NA-0362a&amp;link=SITNA","Ficha SITNA")</f>
        <v>Ficha SITNA</v>
      </c>
      <c r="R32" s="43" t="s">
        <v>108</v>
      </c>
      <c r="S32" s="38">
        <v>20</v>
      </c>
      <c r="T32" s="38">
        <v>99</v>
      </c>
      <c r="U32" s="38"/>
      <c r="V32" s="37" t="s">
        <v>387</v>
      </c>
      <c r="W32" s="38">
        <v>30</v>
      </c>
      <c r="X32" s="38">
        <v>604074</v>
      </c>
      <c r="Y32" s="38">
        <v>4795194</v>
      </c>
      <c r="Z32" s="38">
        <v>30</v>
      </c>
      <c r="AA32" s="38">
        <v>603968</v>
      </c>
      <c r="AB32" s="38">
        <v>4794984</v>
      </c>
      <c r="AC32" s="44">
        <v>-1.718196</v>
      </c>
      <c r="AD32" s="44">
        <v>43.300507</v>
      </c>
      <c r="AE32" s="37" t="s">
        <v>388</v>
      </c>
      <c r="AF32" s="37" t="s">
        <v>389</v>
      </c>
      <c r="AG32" s="45" t="s">
        <v>108</v>
      </c>
    </row>
    <row r="33" spans="1:33" ht="22.5">
      <c r="A33" s="35" t="s">
        <v>390</v>
      </c>
      <c r="B33" s="36" t="s">
        <v>391</v>
      </c>
      <c r="C33" s="36" t="s">
        <v>392</v>
      </c>
      <c r="D33" s="36" t="s">
        <v>393</v>
      </c>
      <c r="E33" s="37" t="s">
        <v>371</v>
      </c>
      <c r="F33" s="35"/>
      <c r="G33" s="38">
        <v>372</v>
      </c>
      <c r="H33" s="39" t="str">
        <f>HYPERLINK("http://www.centcols.org/util/geo/visuES.php?code=ES-NA-0372","ES-NA-0372")</f>
        <v>ES-NA-0372</v>
      </c>
      <c r="I33" s="40" t="s">
        <v>394</v>
      </c>
      <c r="J33" s="40" t="s">
        <v>395</v>
      </c>
      <c r="K33" s="37"/>
      <c r="L33" s="41" t="s">
        <v>396</v>
      </c>
      <c r="M33" s="46"/>
      <c r="N33" s="37" t="s">
        <v>108</v>
      </c>
      <c r="O33" s="37" t="s">
        <v>108</v>
      </c>
      <c r="P33" s="37" t="s">
        <v>108</v>
      </c>
      <c r="Q33" s="47" t="str">
        <f>HYPERLINK("http://www.centcols.org/util/geo/visuES.php?code=ES-NA-0372&amp;link=SITNA","Ficha SITNA")</f>
        <v>Ficha SITNA</v>
      </c>
      <c r="R33" s="43" t="s">
        <v>164</v>
      </c>
      <c r="S33" s="38">
        <v>10</v>
      </c>
      <c r="T33" s="38">
        <v>99</v>
      </c>
      <c r="U33" s="38"/>
      <c r="V33" s="37" t="s">
        <v>108</v>
      </c>
      <c r="W33" s="38">
        <v>30</v>
      </c>
      <c r="X33" s="38">
        <v>585938</v>
      </c>
      <c r="Y33" s="38">
        <v>4697509</v>
      </c>
      <c r="Z33" s="38">
        <v>30</v>
      </c>
      <c r="AA33" s="38">
        <v>585831</v>
      </c>
      <c r="AB33" s="38">
        <v>4697300</v>
      </c>
      <c r="AC33" s="44">
        <v>-1.956679</v>
      </c>
      <c r="AD33" s="44">
        <v>42.423267</v>
      </c>
      <c r="AE33" s="37" t="s">
        <v>397</v>
      </c>
      <c r="AF33" s="37" t="s">
        <v>398</v>
      </c>
      <c r="AG33" s="45" t="s">
        <v>108</v>
      </c>
    </row>
    <row r="34" spans="1:33" ht="11.25">
      <c r="A34" s="35" t="s">
        <v>399</v>
      </c>
      <c r="B34" s="36" t="s">
        <v>400</v>
      </c>
      <c r="C34" s="36" t="s">
        <v>401</v>
      </c>
      <c r="D34" s="36" t="s">
        <v>402</v>
      </c>
      <c r="E34" s="37" t="s">
        <v>371</v>
      </c>
      <c r="F34" s="35"/>
      <c r="G34" s="38">
        <v>373</v>
      </c>
      <c r="H34" s="39" t="str">
        <f>HYPERLINK("http://www.centcols.org/util/geo/visuES.php?code=ES-NA-0373","ES-NA-0373")</f>
        <v>ES-NA-0373</v>
      </c>
      <c r="I34" s="40" t="s">
        <v>403</v>
      </c>
      <c r="J34" s="40" t="s">
        <v>404</v>
      </c>
      <c r="K34" s="37"/>
      <c r="L34" s="41" t="s">
        <v>405</v>
      </c>
      <c r="M34" s="46"/>
      <c r="N34" s="37" t="s">
        <v>108</v>
      </c>
      <c r="O34" s="37" t="s">
        <v>108</v>
      </c>
      <c r="P34" s="37" t="s">
        <v>108</v>
      </c>
      <c r="Q34" s="47" t="str">
        <f>HYPERLINK("http://www.centcols.org/util/geo/visuES.php?code=ES-NA-0373&amp;link=SITNA","Ficha SITNA")</f>
        <v>Ficha SITNA</v>
      </c>
      <c r="R34" s="43" t="s">
        <v>164</v>
      </c>
      <c r="S34" s="38">
        <v>10</v>
      </c>
      <c r="T34" s="38">
        <v>99</v>
      </c>
      <c r="U34" s="38"/>
      <c r="V34" s="37" t="s">
        <v>108</v>
      </c>
      <c r="W34" s="38">
        <v>30</v>
      </c>
      <c r="X34" s="38">
        <v>599490</v>
      </c>
      <c r="Y34" s="38">
        <v>4688662</v>
      </c>
      <c r="Z34" s="38">
        <v>30</v>
      </c>
      <c r="AA34" s="38">
        <v>599383</v>
      </c>
      <c r="AB34" s="38">
        <v>4688453</v>
      </c>
      <c r="AC34" s="44">
        <v>-1.793508</v>
      </c>
      <c r="AD34" s="44">
        <v>42.34199</v>
      </c>
      <c r="AE34" s="37" t="s">
        <v>406</v>
      </c>
      <c r="AF34" s="37" t="s">
        <v>407</v>
      </c>
      <c r="AG34" s="45" t="s">
        <v>108</v>
      </c>
    </row>
    <row r="35" spans="1:33" ht="22.5">
      <c r="A35" s="35" t="s">
        <v>408</v>
      </c>
      <c r="B35" s="36" t="s">
        <v>409</v>
      </c>
      <c r="C35" s="36" t="s">
        <v>410</v>
      </c>
      <c r="D35" s="36" t="s">
        <v>411</v>
      </c>
      <c r="E35" s="37" t="s">
        <v>371</v>
      </c>
      <c r="F35" s="35"/>
      <c r="G35" s="38">
        <v>374</v>
      </c>
      <c r="H35" s="39" t="str">
        <f>HYPERLINK("http://www.centcols.org/util/geo/visuES.php?code=ES-NA-0374","ES-NA-0374")</f>
        <v>ES-NA-0374</v>
      </c>
      <c r="I35" s="40" t="s">
        <v>412</v>
      </c>
      <c r="J35" s="40" t="s">
        <v>413</v>
      </c>
      <c r="K35" s="37"/>
      <c r="L35" s="41" t="s">
        <v>414</v>
      </c>
      <c r="M35" s="46"/>
      <c r="N35" s="37" t="s">
        <v>108</v>
      </c>
      <c r="O35" s="37" t="s">
        <v>108</v>
      </c>
      <c r="P35" s="37" t="s">
        <v>108</v>
      </c>
      <c r="Q35" s="47" t="str">
        <f>HYPERLINK("http://www.centcols.org/util/geo/visuES.php?code=ES-NA-0374&amp;link=SITNA","Ficha SITNA")</f>
        <v>Ficha SITNA</v>
      </c>
      <c r="R35" s="43" t="s">
        <v>108</v>
      </c>
      <c r="S35" s="38">
        <v>20</v>
      </c>
      <c r="T35" s="38">
        <v>99</v>
      </c>
      <c r="U35" s="38"/>
      <c r="V35" s="37" t="s">
        <v>108</v>
      </c>
      <c r="W35" s="38">
        <v>30</v>
      </c>
      <c r="X35" s="38">
        <v>611852</v>
      </c>
      <c r="Y35" s="38">
        <v>4686900</v>
      </c>
      <c r="Z35" s="38">
        <v>30</v>
      </c>
      <c r="AA35" s="38">
        <v>611745</v>
      </c>
      <c r="AB35" s="38">
        <v>4686691</v>
      </c>
      <c r="AC35" s="44">
        <v>-1.643815</v>
      </c>
      <c r="AD35" s="44">
        <v>42.324447</v>
      </c>
      <c r="AE35" s="37" t="s">
        <v>415</v>
      </c>
      <c r="AF35" s="37" t="s">
        <v>416</v>
      </c>
      <c r="AG35" s="45" t="s">
        <v>108</v>
      </c>
    </row>
    <row r="36" spans="1:33" ht="22.5">
      <c r="A36" s="35" t="s">
        <v>417</v>
      </c>
      <c r="B36" s="36" t="s">
        <v>380</v>
      </c>
      <c r="C36" s="36" t="s">
        <v>418</v>
      </c>
      <c r="D36" s="36" t="s">
        <v>419</v>
      </c>
      <c r="E36" s="37" t="s">
        <v>371</v>
      </c>
      <c r="F36" s="35"/>
      <c r="G36" s="38">
        <v>381</v>
      </c>
      <c r="H36" s="39" t="str">
        <f>HYPERLINK("http://www.centcols.org/util/geo/visuES.php?code=ES-NA-0381","ES-NA-0381")</f>
        <v>ES-NA-0381</v>
      </c>
      <c r="I36" s="40" t="s">
        <v>420</v>
      </c>
      <c r="J36" s="40" t="s">
        <v>421</v>
      </c>
      <c r="K36" s="37"/>
      <c r="L36" s="41" t="s">
        <v>422</v>
      </c>
      <c r="M36" s="46"/>
      <c r="N36" s="40" t="s">
        <v>423</v>
      </c>
      <c r="O36" s="37" t="s">
        <v>108</v>
      </c>
      <c r="P36" s="37" t="s">
        <v>108</v>
      </c>
      <c r="Q36" s="47" t="str">
        <f>HYPERLINK("http://www.centcols.org/util/geo/visuES.php?code=ES-NA-0381&amp;link=SITNA","Ficha SITNA")</f>
        <v>Ficha SITNA</v>
      </c>
      <c r="R36" s="43" t="s">
        <v>164</v>
      </c>
      <c r="S36" s="38">
        <v>10</v>
      </c>
      <c r="T36" s="38">
        <v>99</v>
      </c>
      <c r="U36" s="38"/>
      <c r="V36" s="37" t="s">
        <v>108</v>
      </c>
      <c r="W36" s="38">
        <v>30</v>
      </c>
      <c r="X36" s="38">
        <v>612316</v>
      </c>
      <c r="Y36" s="38">
        <v>4778187</v>
      </c>
      <c r="Z36" s="38">
        <v>30</v>
      </c>
      <c r="AA36" s="38">
        <v>612210</v>
      </c>
      <c r="AB36" s="38">
        <v>4777978</v>
      </c>
      <c r="AC36" s="44">
        <v>-1.620062</v>
      </c>
      <c r="AD36" s="44">
        <v>43.146228</v>
      </c>
      <c r="AE36" s="37" t="s">
        <v>424</v>
      </c>
      <c r="AF36" s="37" t="s">
        <v>425</v>
      </c>
      <c r="AG36" s="45" t="s">
        <v>108</v>
      </c>
    </row>
    <row r="37" spans="1:33" ht="11.25">
      <c r="A37" s="35" t="s">
        <v>426</v>
      </c>
      <c r="B37" s="36" t="s">
        <v>427</v>
      </c>
      <c r="C37" s="36" t="s">
        <v>428</v>
      </c>
      <c r="D37" s="36" t="s">
        <v>429</v>
      </c>
      <c r="E37" s="37" t="s">
        <v>430</v>
      </c>
      <c r="F37" s="35" t="s">
        <v>431</v>
      </c>
      <c r="G37" s="38">
        <v>246</v>
      </c>
      <c r="H37" s="39" t="str">
        <f>HYPERLINK("http://www.centcols.org/util/geo/visuES.php?code=ES-PM-0246","ES-PM-0246")</f>
        <v>ES-PM-0246</v>
      </c>
      <c r="I37" s="40" t="s">
        <v>432</v>
      </c>
      <c r="J37" s="40" t="s">
        <v>433</v>
      </c>
      <c r="K37" s="37"/>
      <c r="L37" s="41" t="s">
        <v>434</v>
      </c>
      <c r="M37" s="46"/>
      <c r="N37" s="37" t="s">
        <v>108</v>
      </c>
      <c r="O37" s="37" t="s">
        <v>435</v>
      </c>
      <c r="P37" s="37" t="s">
        <v>108</v>
      </c>
      <c r="Q37" s="42"/>
      <c r="R37" s="43" t="s">
        <v>234</v>
      </c>
      <c r="S37" s="38">
        <v>15</v>
      </c>
      <c r="T37" s="38">
        <v>99</v>
      </c>
      <c r="U37" s="38"/>
      <c r="V37" s="37" t="s">
        <v>108</v>
      </c>
      <c r="W37" s="38">
        <v>31</v>
      </c>
      <c r="X37" s="38">
        <v>357864</v>
      </c>
      <c r="Y37" s="38">
        <v>4311198</v>
      </c>
      <c r="Z37" s="38">
        <v>31</v>
      </c>
      <c r="AA37" s="38">
        <v>357770</v>
      </c>
      <c r="AB37" s="38">
        <v>4310992</v>
      </c>
      <c r="AC37" s="44">
        <v>1.358982</v>
      </c>
      <c r="AD37" s="44">
        <v>38.936335</v>
      </c>
      <c r="AE37" s="37" t="s">
        <v>436</v>
      </c>
      <c r="AF37" s="37" t="s">
        <v>437</v>
      </c>
      <c r="AG37" s="45" t="s">
        <v>108</v>
      </c>
    </row>
    <row r="38" spans="1:33" ht="11.25">
      <c r="A38" s="35" t="s">
        <v>438</v>
      </c>
      <c r="B38" s="36" t="s">
        <v>439</v>
      </c>
      <c r="C38" s="36" t="s">
        <v>440</v>
      </c>
      <c r="D38" s="36" t="s">
        <v>441</v>
      </c>
      <c r="E38" s="37" t="s">
        <v>430</v>
      </c>
      <c r="F38" s="35" t="s">
        <v>442</v>
      </c>
      <c r="G38" s="38">
        <v>247</v>
      </c>
      <c r="H38" s="39" t="str">
        <f>HYPERLINK("http://www.centcols.org/util/geo/visuES.php?code=ES-PM-0247","ES-PM-0247")</f>
        <v>ES-PM-0247</v>
      </c>
      <c r="I38" s="40" t="s">
        <v>443</v>
      </c>
      <c r="J38" s="40" t="s">
        <v>444</v>
      </c>
      <c r="K38" s="37"/>
      <c r="L38" s="41" t="s">
        <v>445</v>
      </c>
      <c r="M38" s="46"/>
      <c r="N38" s="37" t="s">
        <v>446</v>
      </c>
      <c r="O38" s="37" t="s">
        <v>108</v>
      </c>
      <c r="P38" s="37" t="s">
        <v>108</v>
      </c>
      <c r="Q38" s="42"/>
      <c r="R38" s="43" t="s">
        <v>447</v>
      </c>
      <c r="S38" s="38">
        <v>15</v>
      </c>
      <c r="T38" s="38">
        <v>99</v>
      </c>
      <c r="U38" s="38"/>
      <c r="V38" s="37" t="s">
        <v>108</v>
      </c>
      <c r="W38" s="38">
        <v>31</v>
      </c>
      <c r="X38" s="38">
        <v>478940</v>
      </c>
      <c r="Y38" s="38">
        <v>4393580</v>
      </c>
      <c r="Z38" s="38">
        <v>31</v>
      </c>
      <c r="AA38" s="38">
        <v>478846</v>
      </c>
      <c r="AB38" s="38">
        <v>4393375</v>
      </c>
      <c r="AC38" s="44">
        <v>2.753292</v>
      </c>
      <c r="AD38" s="44">
        <v>39.689952</v>
      </c>
      <c r="AE38" s="37" t="s">
        <v>448</v>
      </c>
      <c r="AF38" s="37" t="s">
        <v>449</v>
      </c>
      <c r="AG38" s="45" t="s">
        <v>108</v>
      </c>
    </row>
    <row r="39" spans="1:33" ht="11.25">
      <c r="A39" s="35" t="s">
        <v>450</v>
      </c>
      <c r="B39" s="36" t="s">
        <v>101</v>
      </c>
      <c r="C39" s="36" t="s">
        <v>451</v>
      </c>
      <c r="D39" s="36" t="s">
        <v>451</v>
      </c>
      <c r="E39" s="37" t="s">
        <v>430</v>
      </c>
      <c r="F39" s="35" t="s">
        <v>431</v>
      </c>
      <c r="G39" s="38">
        <v>247</v>
      </c>
      <c r="H39" s="39" t="str">
        <f>HYPERLINK("http://www.centcols.org/util/geo/visuES.php?code=ES-PM-0247a","ES-PM-0247a")</f>
        <v>ES-PM-0247a</v>
      </c>
      <c r="I39" s="40" t="s">
        <v>452</v>
      </c>
      <c r="J39" s="40" t="s">
        <v>453</v>
      </c>
      <c r="K39" s="37"/>
      <c r="L39" s="41" t="s">
        <v>454</v>
      </c>
      <c r="M39" s="46"/>
      <c r="N39" s="37" t="s">
        <v>108</v>
      </c>
      <c r="O39" s="37" t="s">
        <v>108</v>
      </c>
      <c r="P39" s="37" t="s">
        <v>108</v>
      </c>
      <c r="Q39" s="42" t="s">
        <v>455</v>
      </c>
      <c r="R39" s="43" t="s">
        <v>308</v>
      </c>
      <c r="S39" s="38">
        <v>20</v>
      </c>
      <c r="T39" s="38">
        <v>99</v>
      </c>
      <c r="U39" s="38"/>
      <c r="V39" s="37" t="s">
        <v>108</v>
      </c>
      <c r="W39" s="38">
        <v>31</v>
      </c>
      <c r="X39" s="38">
        <v>355777</v>
      </c>
      <c r="Y39" s="38">
        <v>4320369</v>
      </c>
      <c r="Z39" s="38">
        <v>31</v>
      </c>
      <c r="AA39" s="38">
        <v>355683</v>
      </c>
      <c r="AB39" s="38">
        <v>4320163</v>
      </c>
      <c r="AC39" s="44">
        <v>1.332977</v>
      </c>
      <c r="AD39" s="44">
        <v>39.018601</v>
      </c>
      <c r="AE39" s="37" t="s">
        <v>456</v>
      </c>
      <c r="AF39" s="37" t="s">
        <v>457</v>
      </c>
      <c r="AG39" s="45" t="s">
        <v>108</v>
      </c>
    </row>
    <row r="40" spans="1:33" ht="11.25">
      <c r="A40" s="35" t="s">
        <v>458</v>
      </c>
      <c r="B40" s="36" t="s">
        <v>459</v>
      </c>
      <c r="C40" s="36" t="s">
        <v>460</v>
      </c>
      <c r="D40" s="36" t="s">
        <v>461</v>
      </c>
      <c r="E40" s="37" t="s">
        <v>430</v>
      </c>
      <c r="F40" s="35" t="s">
        <v>442</v>
      </c>
      <c r="G40" s="38">
        <v>248</v>
      </c>
      <c r="H40" s="39" t="str">
        <f>HYPERLINK("http://www.centcols.org/util/geo/visuES.php?code=ES-PM-0248a","ES-PM-0248a")</f>
        <v>ES-PM-0248a</v>
      </c>
      <c r="I40" s="40" t="s">
        <v>462</v>
      </c>
      <c r="J40" s="40" t="s">
        <v>463</v>
      </c>
      <c r="K40" s="37"/>
      <c r="L40" s="41" t="s">
        <v>464</v>
      </c>
      <c r="M40" s="46"/>
      <c r="N40" s="37" t="s">
        <v>108</v>
      </c>
      <c r="O40" s="37" t="s">
        <v>108</v>
      </c>
      <c r="P40" s="37" t="s">
        <v>108</v>
      </c>
      <c r="Q40" s="42" t="s">
        <v>455</v>
      </c>
      <c r="R40" s="43" t="s">
        <v>308</v>
      </c>
      <c r="S40" s="38">
        <v>20</v>
      </c>
      <c r="T40" s="38">
        <v>99</v>
      </c>
      <c r="U40" s="38"/>
      <c r="V40" s="37" t="s">
        <v>108</v>
      </c>
      <c r="W40" s="38">
        <v>31</v>
      </c>
      <c r="X40" s="38">
        <v>529846</v>
      </c>
      <c r="Y40" s="38">
        <v>4404089</v>
      </c>
      <c r="Z40" s="38">
        <v>31</v>
      </c>
      <c r="AA40" s="38">
        <v>529752</v>
      </c>
      <c r="AB40" s="38">
        <v>4403884</v>
      </c>
      <c r="AC40" s="44">
        <v>3.347453</v>
      </c>
      <c r="AD40" s="44">
        <v>39.784379</v>
      </c>
      <c r="AE40" s="37" t="s">
        <v>465</v>
      </c>
      <c r="AF40" s="37" t="s">
        <v>466</v>
      </c>
      <c r="AG40" s="45" t="s">
        <v>108</v>
      </c>
    </row>
    <row r="41" spans="1:33" ht="11.25">
      <c r="A41" s="35" t="s">
        <v>467</v>
      </c>
      <c r="B41" s="36" t="s">
        <v>427</v>
      </c>
      <c r="C41" s="36" t="s">
        <v>468</v>
      </c>
      <c r="D41" s="36" t="s">
        <v>469</v>
      </c>
      <c r="E41" s="37" t="s">
        <v>430</v>
      </c>
      <c r="F41" s="35" t="s">
        <v>431</v>
      </c>
      <c r="G41" s="38">
        <v>248</v>
      </c>
      <c r="H41" s="39" t="str">
        <f>HYPERLINK("http://www.centcols.org/util/geo/visuES.php?code=ES-PM-0248b","ES-PM-0248b")</f>
        <v>ES-PM-0248b</v>
      </c>
      <c r="I41" s="40" t="s">
        <v>470</v>
      </c>
      <c r="J41" s="40" t="s">
        <v>471</v>
      </c>
      <c r="K41" s="37"/>
      <c r="L41" s="41" t="s">
        <v>472</v>
      </c>
      <c r="M41" s="46"/>
      <c r="N41" s="37" t="s">
        <v>108</v>
      </c>
      <c r="O41" s="37" t="s">
        <v>108</v>
      </c>
      <c r="P41" s="37" t="s">
        <v>108</v>
      </c>
      <c r="Q41" s="42" t="s">
        <v>455</v>
      </c>
      <c r="R41" s="43" t="s">
        <v>234</v>
      </c>
      <c r="S41" s="38">
        <v>15</v>
      </c>
      <c r="T41" s="38">
        <v>99</v>
      </c>
      <c r="U41" s="38"/>
      <c r="V41" s="37" t="s">
        <v>108</v>
      </c>
      <c r="W41" s="38">
        <v>31</v>
      </c>
      <c r="X41" s="38">
        <v>351687</v>
      </c>
      <c r="Y41" s="38">
        <v>4309418</v>
      </c>
      <c r="Z41" s="38">
        <v>31</v>
      </c>
      <c r="AA41" s="38">
        <v>351593</v>
      </c>
      <c r="AB41" s="38">
        <v>4309212</v>
      </c>
      <c r="AC41" s="44">
        <v>1.288129</v>
      </c>
      <c r="AD41" s="44">
        <v>38.919279</v>
      </c>
      <c r="AE41" s="37" t="s">
        <v>473</v>
      </c>
      <c r="AF41" s="37" t="s">
        <v>474</v>
      </c>
      <c r="AG41" s="45" t="s">
        <v>108</v>
      </c>
    </row>
    <row r="42" spans="1:33" ht="22.5">
      <c r="A42" s="35" t="s">
        <v>475</v>
      </c>
      <c r="B42" s="36" t="s">
        <v>476</v>
      </c>
      <c r="C42" s="36" t="s">
        <v>477</v>
      </c>
      <c r="D42" s="36" t="s">
        <v>478</v>
      </c>
      <c r="E42" s="37" t="s">
        <v>479</v>
      </c>
      <c r="F42" s="35" t="s">
        <v>480</v>
      </c>
      <c r="G42" s="38">
        <v>978</v>
      </c>
      <c r="H42" s="39" t="str">
        <f>HYPERLINK("http://www.centcols.org/util/geo/visuES.php?code=ES-TF-0978","ES-TF-0978")</f>
        <v>ES-TF-0978</v>
      </c>
      <c r="I42" s="40" t="s">
        <v>481</v>
      </c>
      <c r="J42" s="40" t="s">
        <v>482</v>
      </c>
      <c r="K42" s="37"/>
      <c r="L42" s="41" t="s">
        <v>483</v>
      </c>
      <c r="M42" s="46"/>
      <c r="N42" s="37" t="s">
        <v>108</v>
      </c>
      <c r="O42" s="37" t="s">
        <v>108</v>
      </c>
      <c r="P42" s="37" t="s">
        <v>108</v>
      </c>
      <c r="Q42" s="42"/>
      <c r="R42" s="43" t="s">
        <v>164</v>
      </c>
      <c r="S42" s="38">
        <v>10</v>
      </c>
      <c r="T42" s="38">
        <v>99</v>
      </c>
      <c r="U42" s="38"/>
      <c r="V42" s="37" t="s">
        <v>108</v>
      </c>
      <c r="W42" s="38"/>
      <c r="X42" s="38"/>
      <c r="Y42" s="38"/>
      <c r="Z42" s="38">
        <v>28</v>
      </c>
      <c r="AA42" s="38">
        <v>277762</v>
      </c>
      <c r="AB42" s="38">
        <v>3108429</v>
      </c>
      <c r="AC42" s="44">
        <v>-17.261696</v>
      </c>
      <c r="AD42" s="44">
        <v>28.082699</v>
      </c>
      <c r="AE42" s="37" t="s">
        <v>484</v>
      </c>
      <c r="AF42" s="37" t="s">
        <v>485</v>
      </c>
      <c r="AG42" s="45" t="s">
        <v>108</v>
      </c>
    </row>
    <row r="43" spans="1:33" ht="11.25">
      <c r="A43" s="35" t="s">
        <v>486</v>
      </c>
      <c r="B43" s="36" t="s">
        <v>487</v>
      </c>
      <c r="C43" s="36" t="s">
        <v>488</v>
      </c>
      <c r="D43" s="36" t="s">
        <v>489</v>
      </c>
      <c r="E43" s="37" t="s">
        <v>479</v>
      </c>
      <c r="F43" s="35" t="s">
        <v>490</v>
      </c>
      <c r="G43" s="38">
        <v>1365</v>
      </c>
      <c r="H43" s="39" t="str">
        <f>HYPERLINK("http://www.centcols.org/util/geo/visuES.php?code=ES-TF-1010","ES-TF-1010")</f>
        <v>ES-TF-1010</v>
      </c>
      <c r="I43" s="40" t="s">
        <v>491</v>
      </c>
      <c r="J43" s="40" t="s">
        <v>492</v>
      </c>
      <c r="K43" s="37"/>
      <c r="L43" s="41" t="s">
        <v>493</v>
      </c>
      <c r="M43" s="46"/>
      <c r="N43" s="37" t="s">
        <v>108</v>
      </c>
      <c r="O43" s="37" t="s">
        <v>108</v>
      </c>
      <c r="P43" s="37" t="s">
        <v>108</v>
      </c>
      <c r="Q43" s="42"/>
      <c r="R43" s="43" t="s">
        <v>494</v>
      </c>
      <c r="S43" s="38">
        <v>0</v>
      </c>
      <c r="T43" s="38">
        <v>0</v>
      </c>
      <c r="U43" s="38"/>
      <c r="V43" s="37" t="s">
        <v>108</v>
      </c>
      <c r="W43" s="38"/>
      <c r="X43" s="38"/>
      <c r="Y43" s="38"/>
      <c r="Z43" s="38">
        <v>28</v>
      </c>
      <c r="AA43" s="38">
        <v>223860</v>
      </c>
      <c r="AB43" s="38">
        <v>3172775</v>
      </c>
      <c r="AC43" s="44">
        <v>-17.825098</v>
      </c>
      <c r="AD43" s="44">
        <v>28.652702</v>
      </c>
      <c r="AE43" s="37" t="s">
        <v>495</v>
      </c>
      <c r="AF43" s="37" t="s">
        <v>496</v>
      </c>
      <c r="AG43" s="45" t="s">
        <v>108</v>
      </c>
    </row>
    <row r="44" spans="1:33" ht="11.25">
      <c r="A44" s="35" t="s">
        <v>497</v>
      </c>
      <c r="B44" s="36" t="s">
        <v>498</v>
      </c>
      <c r="C44" s="36" t="s">
        <v>499</v>
      </c>
      <c r="D44" s="36" t="s">
        <v>500</v>
      </c>
      <c r="E44" s="37" t="s">
        <v>479</v>
      </c>
      <c r="F44" s="35" t="s">
        <v>501</v>
      </c>
      <c r="G44" s="38">
        <v>1013</v>
      </c>
      <c r="H44" s="39" t="str">
        <f>HYPERLINK("http://www.centcols.org/util/geo/visuES.php?code=ES-TF-1013","ES-TF-1013")</f>
        <v>ES-TF-1013</v>
      </c>
      <c r="I44" s="40" t="s">
        <v>502</v>
      </c>
      <c r="J44" s="40" t="s">
        <v>503</v>
      </c>
      <c r="K44" s="37"/>
      <c r="L44" s="41" t="s">
        <v>504</v>
      </c>
      <c r="M44" s="46"/>
      <c r="N44" s="37" t="s">
        <v>108</v>
      </c>
      <c r="O44" s="37" t="s">
        <v>108</v>
      </c>
      <c r="P44" s="37" t="s">
        <v>108</v>
      </c>
      <c r="Q44" s="42" t="s">
        <v>505</v>
      </c>
      <c r="R44" s="43" t="s">
        <v>308</v>
      </c>
      <c r="S44" s="38">
        <v>20</v>
      </c>
      <c r="T44" s="38">
        <v>99</v>
      </c>
      <c r="U44" s="38"/>
      <c r="V44" s="37" t="s">
        <v>108</v>
      </c>
      <c r="W44" s="38"/>
      <c r="X44" s="38"/>
      <c r="Y44" s="38"/>
      <c r="Z44" s="38">
        <v>28</v>
      </c>
      <c r="AA44" s="38">
        <v>358356</v>
      </c>
      <c r="AB44" s="38">
        <v>3136701</v>
      </c>
      <c r="AC44" s="44">
        <v>-16.445203</v>
      </c>
      <c r="AD44" s="44">
        <v>28.348899</v>
      </c>
      <c r="AE44" s="37" t="s">
        <v>506</v>
      </c>
      <c r="AF44" s="37" t="s">
        <v>507</v>
      </c>
      <c r="AG44" s="45" t="s">
        <v>108</v>
      </c>
    </row>
    <row r="45" spans="1:33" ht="11.25">
      <c r="A45" s="35" t="s">
        <v>508</v>
      </c>
      <c r="B45" s="36" t="s">
        <v>487</v>
      </c>
      <c r="C45" s="36" t="s">
        <v>509</v>
      </c>
      <c r="D45" s="36" t="s">
        <v>510</v>
      </c>
      <c r="E45" s="37" t="s">
        <v>479</v>
      </c>
      <c r="F45" s="35" t="s">
        <v>511</v>
      </c>
      <c r="G45" s="38">
        <v>1246</v>
      </c>
      <c r="H45" s="39" t="str">
        <f>HYPERLINK("http://www.centcols.org/util/geo/visuES.php?code=ES-TF-1246","ES-TF-1246")</f>
        <v>ES-TF-1246</v>
      </c>
      <c r="I45" s="40" t="s">
        <v>512</v>
      </c>
      <c r="J45" s="40" t="s">
        <v>513</v>
      </c>
      <c r="K45" s="37"/>
      <c r="L45" s="41" t="s">
        <v>514</v>
      </c>
      <c r="M45" s="46"/>
      <c r="N45" s="37" t="s">
        <v>108</v>
      </c>
      <c r="O45" s="37" t="s">
        <v>108</v>
      </c>
      <c r="P45" s="37" t="s">
        <v>108</v>
      </c>
      <c r="Q45" s="42"/>
      <c r="R45" s="43" t="s">
        <v>234</v>
      </c>
      <c r="S45" s="38">
        <v>15</v>
      </c>
      <c r="T45" s="38">
        <v>99</v>
      </c>
      <c r="U45" s="38"/>
      <c r="V45" s="37" t="s">
        <v>108</v>
      </c>
      <c r="W45" s="38"/>
      <c r="X45" s="38"/>
      <c r="Y45" s="38"/>
      <c r="Z45" s="38">
        <v>27</v>
      </c>
      <c r="AA45" s="38">
        <v>787250</v>
      </c>
      <c r="AB45" s="38">
        <v>3070742</v>
      </c>
      <c r="AC45" s="44">
        <v>-18.08643</v>
      </c>
      <c r="AD45" s="44">
        <v>27.730433</v>
      </c>
      <c r="AE45" s="37" t="s">
        <v>515</v>
      </c>
      <c r="AF45" s="37" t="s">
        <v>516</v>
      </c>
      <c r="AG45" s="45" t="s">
        <v>108</v>
      </c>
    </row>
    <row r="46" spans="1:33" ht="11.25">
      <c r="A46" s="35" t="s">
        <v>517</v>
      </c>
      <c r="B46" s="36" t="s">
        <v>518</v>
      </c>
      <c r="C46" s="36" t="s">
        <v>519</v>
      </c>
      <c r="D46" s="36" t="s">
        <v>520</v>
      </c>
      <c r="E46" s="37" t="s">
        <v>479</v>
      </c>
      <c r="F46" s="35" t="s">
        <v>480</v>
      </c>
      <c r="G46" s="38">
        <v>1252</v>
      </c>
      <c r="H46" s="39" t="str">
        <f>HYPERLINK("http://www.centcols.org/util/geo/visuES.php?code=ES-TF-1252","ES-TF-1252")</f>
        <v>ES-TF-1252</v>
      </c>
      <c r="I46" s="40" t="s">
        <v>521</v>
      </c>
      <c r="J46" s="40" t="s">
        <v>522</v>
      </c>
      <c r="K46" s="37"/>
      <c r="L46" s="41" t="s">
        <v>523</v>
      </c>
      <c r="M46" s="46"/>
      <c r="N46" s="37" t="s">
        <v>108</v>
      </c>
      <c r="O46" s="37" t="s">
        <v>108</v>
      </c>
      <c r="P46" s="37" t="s">
        <v>108</v>
      </c>
      <c r="Q46" s="42" t="s">
        <v>505</v>
      </c>
      <c r="R46" s="43" t="s">
        <v>164</v>
      </c>
      <c r="S46" s="38">
        <v>10</v>
      </c>
      <c r="T46" s="38">
        <v>99</v>
      </c>
      <c r="U46" s="38"/>
      <c r="V46" s="37" t="s">
        <v>108</v>
      </c>
      <c r="W46" s="38"/>
      <c r="X46" s="38"/>
      <c r="Y46" s="38"/>
      <c r="Z46" s="38">
        <v>28</v>
      </c>
      <c r="AA46" s="38">
        <v>277527</v>
      </c>
      <c r="AB46" s="38">
        <v>3111648</v>
      </c>
      <c r="AC46" s="44">
        <v>-17.264696</v>
      </c>
      <c r="AD46" s="44">
        <v>28.111696</v>
      </c>
      <c r="AE46" s="37" t="s">
        <v>524</v>
      </c>
      <c r="AF46" s="37" t="s">
        <v>525</v>
      </c>
      <c r="AG46" s="45" t="s">
        <v>108</v>
      </c>
    </row>
    <row r="47" spans="1:33" ht="11.25">
      <c r="A47" s="35" t="s">
        <v>526</v>
      </c>
      <c r="B47" s="36" t="s">
        <v>487</v>
      </c>
      <c r="C47" s="36" t="s">
        <v>527</v>
      </c>
      <c r="D47" s="36" t="s">
        <v>528</v>
      </c>
      <c r="E47" s="37" t="s">
        <v>479</v>
      </c>
      <c r="F47" s="35" t="s">
        <v>501</v>
      </c>
      <c r="G47" s="38">
        <v>1253</v>
      </c>
      <c r="H47" s="39" t="str">
        <f>HYPERLINK("http://www.centcols.org/util/geo/visuES.php?code=ES-TF-1253","ES-TF-1253")</f>
        <v>ES-TF-1253</v>
      </c>
      <c r="I47" s="40" t="s">
        <v>529</v>
      </c>
      <c r="J47" s="40" t="s">
        <v>530</v>
      </c>
      <c r="K47" s="37"/>
      <c r="L47" s="41" t="s">
        <v>531</v>
      </c>
      <c r="M47" s="46"/>
      <c r="N47" s="37" t="s">
        <v>108</v>
      </c>
      <c r="O47" s="37" t="s">
        <v>108</v>
      </c>
      <c r="P47" s="37" t="s">
        <v>108</v>
      </c>
      <c r="Q47" s="42" t="s">
        <v>505</v>
      </c>
      <c r="R47" s="43" t="s">
        <v>164</v>
      </c>
      <c r="S47" s="38">
        <v>10</v>
      </c>
      <c r="T47" s="38">
        <v>99</v>
      </c>
      <c r="U47" s="38"/>
      <c r="V47" s="37" t="s">
        <v>108</v>
      </c>
      <c r="W47" s="38"/>
      <c r="X47" s="38"/>
      <c r="Y47" s="38"/>
      <c r="Z47" s="38">
        <v>28</v>
      </c>
      <c r="AA47" s="38">
        <v>321586</v>
      </c>
      <c r="AB47" s="38">
        <v>3133253</v>
      </c>
      <c r="AC47" s="44">
        <v>-16.8197</v>
      </c>
      <c r="AD47" s="44">
        <v>28.313299</v>
      </c>
      <c r="AE47" s="37" t="s">
        <v>532</v>
      </c>
      <c r="AF47" s="37" t="s">
        <v>533</v>
      </c>
      <c r="AG47" s="45" t="s">
        <v>108</v>
      </c>
    </row>
    <row r="48" spans="1:33" ht="11.25">
      <c r="A48" s="35" t="s">
        <v>534</v>
      </c>
      <c r="B48" s="36" t="s">
        <v>238</v>
      </c>
      <c r="C48" s="36" t="s">
        <v>535</v>
      </c>
      <c r="D48" s="36" t="s">
        <v>536</v>
      </c>
      <c r="E48" s="37" t="s">
        <v>537</v>
      </c>
      <c r="F48" s="35"/>
      <c r="G48" s="38">
        <v>1034</v>
      </c>
      <c r="H48" s="39" t="str">
        <f>HYPERLINK("http://www.centcols.org/util/geo/visuES.php?code=ES-Z-1034","ES-Z-1034")</f>
        <v>ES-Z-1034</v>
      </c>
      <c r="I48" s="40" t="s">
        <v>538</v>
      </c>
      <c r="J48" s="40" t="s">
        <v>539</v>
      </c>
      <c r="K48" s="37"/>
      <c r="L48" s="41" t="s">
        <v>540</v>
      </c>
      <c r="M48" s="46"/>
      <c r="N48" s="37" t="s">
        <v>108</v>
      </c>
      <c r="O48" s="37" t="s">
        <v>108</v>
      </c>
      <c r="P48" s="37" t="s">
        <v>108</v>
      </c>
      <c r="Q48" s="42"/>
      <c r="R48" s="43" t="s">
        <v>234</v>
      </c>
      <c r="S48" s="38">
        <v>15</v>
      </c>
      <c r="T48" s="38">
        <v>99</v>
      </c>
      <c r="U48" s="38"/>
      <c r="V48" s="37" t="s">
        <v>108</v>
      </c>
      <c r="W48" s="38">
        <v>30</v>
      </c>
      <c r="X48" s="38">
        <v>669550</v>
      </c>
      <c r="Y48" s="38">
        <v>4708609</v>
      </c>
      <c r="Z48" s="38">
        <v>30</v>
      </c>
      <c r="AA48" s="38">
        <v>669443</v>
      </c>
      <c r="AB48" s="38">
        <v>4708399</v>
      </c>
      <c r="AC48" s="44">
        <v>-0.937532</v>
      </c>
      <c r="AD48" s="44">
        <v>42.509411</v>
      </c>
      <c r="AE48" s="37" t="s">
        <v>541</v>
      </c>
      <c r="AF48" s="37" t="s">
        <v>542</v>
      </c>
      <c r="AG48" s="45" t="s">
        <v>108</v>
      </c>
    </row>
    <row r="49" spans="1:33" ht="22.5">
      <c r="A49" s="35" t="s">
        <v>543</v>
      </c>
      <c r="B49" s="36" t="s">
        <v>284</v>
      </c>
      <c r="C49" s="36" t="s">
        <v>544</v>
      </c>
      <c r="D49" s="36" t="s">
        <v>545</v>
      </c>
      <c r="E49" s="37" t="s">
        <v>537</v>
      </c>
      <c r="F49" s="35"/>
      <c r="G49" s="38">
        <v>1034</v>
      </c>
      <c r="H49" s="39" t="str">
        <f>HYPERLINK("http://www.centcols.org/util/geo/visuES.php?code=ES-Z-1034a","ES-Z-1034a")</f>
        <v>ES-Z-1034a</v>
      </c>
      <c r="I49" s="40" t="s">
        <v>546</v>
      </c>
      <c r="J49" s="40" t="s">
        <v>547</v>
      </c>
      <c r="K49" s="37"/>
      <c r="L49" s="41" t="s">
        <v>548</v>
      </c>
      <c r="M49" s="46"/>
      <c r="N49" s="37" t="s">
        <v>108</v>
      </c>
      <c r="O49" s="37" t="s">
        <v>108</v>
      </c>
      <c r="P49" s="37" t="s">
        <v>108</v>
      </c>
      <c r="Q49" s="42"/>
      <c r="R49" s="43" t="s">
        <v>549</v>
      </c>
      <c r="S49" s="38">
        <v>15</v>
      </c>
      <c r="T49" s="38">
        <v>99</v>
      </c>
      <c r="U49" s="38"/>
      <c r="V49" s="37" t="s">
        <v>108</v>
      </c>
      <c r="W49" s="38">
        <v>30</v>
      </c>
      <c r="X49" s="38">
        <v>605380</v>
      </c>
      <c r="Y49" s="38">
        <v>4547593</v>
      </c>
      <c r="Z49" s="38">
        <v>30</v>
      </c>
      <c r="AA49" s="38">
        <v>605271</v>
      </c>
      <c r="AB49" s="38">
        <v>4547384</v>
      </c>
      <c r="AC49" s="44">
        <v>-1.746955</v>
      </c>
      <c r="AD49" s="44">
        <v>41.070901</v>
      </c>
      <c r="AE49" s="37" t="s">
        <v>550</v>
      </c>
      <c r="AF49" s="37" t="s">
        <v>551</v>
      </c>
      <c r="AG49" s="45" t="s">
        <v>108</v>
      </c>
    </row>
    <row r="50" spans="1:33" ht="11.25">
      <c r="A50" s="35" t="s">
        <v>552</v>
      </c>
      <c r="B50" s="36" t="s">
        <v>553</v>
      </c>
      <c r="C50" s="36" t="s">
        <v>554</v>
      </c>
      <c r="D50" s="36" t="s">
        <v>555</v>
      </c>
      <c r="E50" s="37" t="s">
        <v>537</v>
      </c>
      <c r="F50" s="35"/>
      <c r="G50" s="38">
        <v>1036</v>
      </c>
      <c r="H50" s="39" t="str">
        <f>HYPERLINK("http://www.centcols.org/util/geo/visuES.php?code=ES-Z-1036","ES-Z-1036")</f>
        <v>ES-Z-1036</v>
      </c>
      <c r="I50" s="40" t="s">
        <v>556</v>
      </c>
      <c r="J50" s="40" t="s">
        <v>557</v>
      </c>
      <c r="K50" s="37"/>
      <c r="L50" s="41" t="s">
        <v>558</v>
      </c>
      <c r="M50" s="46"/>
      <c r="N50" s="37" t="s">
        <v>108</v>
      </c>
      <c r="O50" s="37" t="s">
        <v>108</v>
      </c>
      <c r="P50" s="37" t="s">
        <v>108</v>
      </c>
      <c r="Q50" s="42"/>
      <c r="R50" s="43" t="s">
        <v>308</v>
      </c>
      <c r="S50" s="38">
        <v>20</v>
      </c>
      <c r="T50" s="38">
        <v>99</v>
      </c>
      <c r="U50" s="38"/>
      <c r="V50" s="37" t="s">
        <v>108</v>
      </c>
      <c r="W50" s="38">
        <v>30</v>
      </c>
      <c r="X50" s="38">
        <v>671632</v>
      </c>
      <c r="Y50" s="38">
        <v>4698493</v>
      </c>
      <c r="Z50" s="38">
        <v>30</v>
      </c>
      <c r="AA50" s="38">
        <v>671525</v>
      </c>
      <c r="AB50" s="38">
        <v>4698283</v>
      </c>
      <c r="AC50" s="44">
        <v>-0.915232</v>
      </c>
      <c r="AD50" s="44">
        <v>42.417909</v>
      </c>
      <c r="AE50" s="37" t="s">
        <v>559</v>
      </c>
      <c r="AF50" s="37" t="s">
        <v>560</v>
      </c>
      <c r="AG50" s="45" t="s">
        <v>108</v>
      </c>
    </row>
    <row r="51" spans="1:33" ht="11.25">
      <c r="A51" s="35" t="s">
        <v>561</v>
      </c>
      <c r="B51" s="36" t="s">
        <v>238</v>
      </c>
      <c r="C51" s="36" t="s">
        <v>562</v>
      </c>
      <c r="D51" s="36" t="s">
        <v>563</v>
      </c>
      <c r="E51" s="37" t="s">
        <v>537</v>
      </c>
      <c r="F51" s="35"/>
      <c r="G51" s="38">
        <v>1044</v>
      </c>
      <c r="H51" s="39" t="str">
        <f>HYPERLINK("http://www.centcols.org/util/geo/visuES.php?code=ES-Z-1044","ES-Z-1044")</f>
        <v>ES-Z-1044</v>
      </c>
      <c r="I51" s="40" t="s">
        <v>564</v>
      </c>
      <c r="J51" s="40" t="s">
        <v>565</v>
      </c>
      <c r="K51" s="37"/>
      <c r="L51" s="41" t="s">
        <v>566</v>
      </c>
      <c r="M51" s="46"/>
      <c r="N51" s="37" t="s">
        <v>108</v>
      </c>
      <c r="O51" s="37" t="s">
        <v>108</v>
      </c>
      <c r="P51" s="37" t="s">
        <v>108</v>
      </c>
      <c r="Q51" s="42"/>
      <c r="R51" s="43" t="s">
        <v>234</v>
      </c>
      <c r="S51" s="38">
        <v>15</v>
      </c>
      <c r="T51" s="38">
        <v>99</v>
      </c>
      <c r="U51" s="38"/>
      <c r="V51" s="37" t="s">
        <v>108</v>
      </c>
      <c r="W51" s="38">
        <v>30</v>
      </c>
      <c r="X51" s="38">
        <v>669584</v>
      </c>
      <c r="Y51" s="38">
        <v>4709243</v>
      </c>
      <c r="Z51" s="38">
        <v>30</v>
      </c>
      <c r="AA51" s="38">
        <v>669477</v>
      </c>
      <c r="AB51" s="38">
        <v>4709033</v>
      </c>
      <c r="AC51" s="44">
        <v>-0.936931</v>
      </c>
      <c r="AD51" s="44">
        <v>42.515109</v>
      </c>
      <c r="AE51" s="37" t="s">
        <v>567</v>
      </c>
      <c r="AF51" s="37" t="s">
        <v>568</v>
      </c>
      <c r="AG51" s="45" t="s">
        <v>108</v>
      </c>
    </row>
  </sheetData>
  <sheetProtection/>
  <printOptions/>
  <pageMargins left="0.7" right="0.7" top="0.75" bottom="0.75" header="0.3" footer="0.3"/>
  <pageSetup horizontalDpi="300" verticalDpi="300" orientation="portrait" paperSize="9" r:id="rId2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5:D37"/>
  <sheetViews>
    <sheetView showGridLines="0" tabSelected="1" workbookViewId="0" topLeftCell="A1">
      <selection activeCell="X51" sqref="X51"/>
    </sheetView>
  </sheetViews>
  <sheetFormatPr defaultColWidth="9.33203125" defaultRowHeight="11.25"/>
  <cols>
    <col min="1" max="1" width="3.33203125" style="19" customWidth="1"/>
    <col min="2" max="2" width="104.33203125" style="19" customWidth="1"/>
    <col min="3" max="3" width="13.33203125" style="19" customWidth="1"/>
    <col min="4" max="4" width="3" style="19" customWidth="1"/>
    <col min="5" max="16384" width="13.33203125" style="19" customWidth="1"/>
  </cols>
  <sheetData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5" spans="2:4" ht="19.5" customHeight="1">
      <c r="B25" s="30" t="s">
        <v>44</v>
      </c>
      <c r="C25" s="20"/>
      <c r="D25" s="21"/>
    </row>
    <row r="26" spans="2:4" s="7" customFormat="1" ht="19.5" customHeight="1">
      <c r="B26" s="22" t="s">
        <v>3</v>
      </c>
      <c r="C26" s="23"/>
      <c r="D26" s="24"/>
    </row>
    <row r="27" spans="2:4" s="7" customFormat="1" ht="19.5" customHeight="1">
      <c r="B27" s="22" t="s">
        <v>46</v>
      </c>
      <c r="C27" s="32" t="s">
        <v>40</v>
      </c>
      <c r="D27" s="24"/>
    </row>
    <row r="28" spans="2:4" s="7" customFormat="1" ht="18" customHeight="1">
      <c r="B28" s="22" t="s">
        <v>47</v>
      </c>
      <c r="D28" s="24"/>
    </row>
    <row r="29" spans="2:4" ht="11.25">
      <c r="B29" s="27"/>
      <c r="C29" s="28"/>
      <c r="D29" s="29"/>
    </row>
    <row r="32" spans="2:4" ht="19.5" customHeight="1">
      <c r="B32" s="30" t="s">
        <v>45</v>
      </c>
      <c r="C32" s="20"/>
      <c r="D32" s="21"/>
    </row>
    <row r="33" spans="2:4" s="7" customFormat="1" ht="15" customHeight="1">
      <c r="B33" s="31" t="str">
        <f>HYPERLINK("http://www.centcols.org/util/geo/visuES/es_pres_2014.pdf","ES    Presentación del Catálogo de los Puertos de España en español")</f>
        <v>ES    Presentación del Catálogo de los Puertos de España en español</v>
      </c>
      <c r="C33" s="23"/>
      <c r="D33" s="24"/>
    </row>
    <row r="34" spans="2:4" s="7" customFormat="1" ht="15" customHeight="1">
      <c r="B34" s="31" t="str">
        <f>HYPERLINK("http://www.centcols.org/util/geo/visuES/ca_pres_2014.pdf","CA    Presentació del Catàleg de colls d'Espanya en català")</f>
        <v>CA    Presentació del Catàleg de colls d'Espanya en català</v>
      </c>
      <c r="C34" s="25"/>
      <c r="D34" s="24"/>
    </row>
    <row r="35" spans="2:4" s="7" customFormat="1" ht="15" customHeight="1">
      <c r="B35" s="31" t="str">
        <f>HYPERLINK("http://www.centcols.org/util/geo/visuES/fr_pres_2014.pdf","FR    Présentation du catalogue des cols d'Espagne en français")</f>
        <v>FR    Présentation du catalogue des cols d'Espagne en français</v>
      </c>
      <c r="C35" s="25"/>
      <c r="D35" s="24"/>
    </row>
    <row r="36" spans="2:4" ht="15" customHeight="1">
      <c r="B36" s="31" t="str">
        <f>HYPERLINK("http://www.centcols.org/util/geo/visuES/en_pres_2014.pdf","EN    Presentation of the Catalogue of Spanish passes in English")</f>
        <v>EN    Presentation of the Catalogue of Spanish passes in English</v>
      </c>
      <c r="C36" s="25"/>
      <c r="D36" s="26"/>
    </row>
    <row r="37" spans="2:4" ht="11.25">
      <c r="B37" s="27"/>
      <c r="C37" s="28"/>
      <c r="D37" s="29"/>
    </row>
  </sheetData>
  <sheetProtection sheet="1" objects="1" scenarios="1"/>
  <dataValidations count="1">
    <dataValidation type="list" allowBlank="1" showInputMessage="1" showErrorMessage="1" sqref="C27">
      <formula1>"EN,ES,FR,INFO"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Labelle</dc:creator>
  <cp:keywords/>
  <dc:description/>
  <cp:lastModifiedBy>Mario Labelle</cp:lastModifiedBy>
  <dcterms:created xsi:type="dcterms:W3CDTF">2011-05-24T19:56:10Z</dcterms:created>
  <dcterms:modified xsi:type="dcterms:W3CDTF">2014-09-05T23:09:54Z</dcterms:modified>
  <cp:category/>
  <cp:version/>
  <cp:contentType/>
  <cp:contentStatus/>
</cp:coreProperties>
</file>