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4780" windowHeight="12915" activeTab="2"/>
  </bookViews>
  <sheets>
    <sheet name="AT" sheetId="1" r:id="rId1"/>
    <sheet name="Lang" sheetId="2" state="hidden" r:id="rId2"/>
    <sheet name="Copyright" sheetId="3" r:id="rId3"/>
  </sheets>
  <definedNames/>
  <calcPr fullCalcOnLoad="1"/>
</workbook>
</file>

<file path=xl/sharedStrings.xml><?xml version="1.0" encoding="utf-8"?>
<sst xmlns="http://schemas.openxmlformats.org/spreadsheetml/2006/main" count="497" uniqueCount="424">
  <si>
    <t>47°27'44.0"</t>
  </si>
  <si>
    <t>AT-5-1274</t>
  </si>
  <si>
    <t>AT-SA-1274</t>
  </si>
  <si>
    <t>Thurn</t>
  </si>
  <si>
    <t>AT-2-2504</t>
  </si>
  <si>
    <t>AT-KÄ-2504</t>
  </si>
  <si>
    <t>Martin</t>
  </si>
  <si>
    <t>Martinscharte</t>
  </si>
  <si>
    <t>013°22'39.0"</t>
  </si>
  <si>
    <t>46°55'22.0"</t>
  </si>
  <si>
    <t>AT-2-2504a</t>
  </si>
  <si>
    <t>AT-SA-2504</t>
  </si>
  <si>
    <t>Hoch</t>
  </si>
  <si>
    <t>Hochtor</t>
  </si>
  <si>
    <t>012°50'35.0"</t>
  </si>
  <si>
    <t>47°04'58.0"</t>
  </si>
  <si>
    <t>AT-2-2505a</t>
  </si>
  <si>
    <t>AT-KÄ-2505a</t>
  </si>
  <si>
    <t>Mauskar</t>
  </si>
  <si>
    <t>Mauskarscharte</t>
  </si>
  <si>
    <t>012°51'37.0"</t>
  </si>
  <si>
    <t>47°04'14.0"</t>
  </si>
  <si>
    <t>47°14'35.0"</t>
  </si>
  <si>
    <t>AT-5-1543</t>
  </si>
  <si>
    <t>AT-SA-1543</t>
  </si>
  <si>
    <t>Rinnberg</t>
  </si>
  <si>
    <t>Rinnbergsattel</t>
  </si>
  <si>
    <t>013°27'38.0"</t>
  </si>
  <si>
    <t>47°37'50.0"</t>
  </si>
  <si>
    <t>AT-5-1739</t>
  </si>
  <si>
    <t>AT-SA-1739</t>
  </si>
  <si>
    <t>Stub</t>
  </si>
  <si>
    <t>Stubhöhe</t>
  </si>
  <si>
    <t>013°28'09.0"</t>
  </si>
  <si>
    <t>47°16'16.0"</t>
  </si>
  <si>
    <t>Brennkogel</t>
  </si>
  <si>
    <t>4-Nf67-09-12</t>
  </si>
  <si>
    <t>3-Pd70-10-(45)</t>
  </si>
  <si>
    <t>4-Pa68-63-61</t>
  </si>
  <si>
    <t>3-Pd70-33-(42)</t>
  </si>
  <si>
    <t>4-Nf69-43-58</t>
  </si>
  <si>
    <t>3-Pb70-(25)-(34)</t>
  </si>
  <si>
    <t>4-Nf66-04-46</t>
  </si>
  <si>
    <t>2-Pb57-55-36</t>
  </si>
  <si>
    <t>2-Od63-02-(42)</t>
  </si>
  <si>
    <t>4-Nc65-29-79</t>
  </si>
  <si>
    <t>4-Na65-42-42</t>
  </si>
  <si>
    <t>4-Ne66-61-66</t>
  </si>
  <si>
    <t>5-Ld65-58-67</t>
  </si>
  <si>
    <t>5-Ma65-09-26</t>
  </si>
  <si>
    <t>5-Ma67-37-40</t>
  </si>
  <si>
    <t>5-La66-62-88</t>
  </si>
  <si>
    <t>S</t>
  </si>
  <si>
    <t>~tor</t>
  </si>
  <si>
    <t>~sattel</t>
  </si>
  <si>
    <t>B110</t>
  </si>
  <si>
    <t>Str</t>
  </si>
  <si>
    <t>SI</t>
  </si>
  <si>
    <t>R</t>
  </si>
  <si>
    <t>~</t>
  </si>
  <si>
    <t>~joch</t>
  </si>
  <si>
    <t>AT-6</t>
  </si>
  <si>
    <t>AT-2-1169b</t>
  </si>
  <si>
    <t>AT-KÄ-1169b</t>
  </si>
  <si>
    <t>Prevernik</t>
  </si>
  <si>
    <t>Preverniksattel</t>
  </si>
  <si>
    <t>014°37'23.0"</t>
  </si>
  <si>
    <t>46°30'25.0"</t>
  </si>
  <si>
    <t>AT-2-1173</t>
  </si>
  <si>
    <t>AT-KÄ-1173</t>
  </si>
  <si>
    <t>~sattel
Sella di ~</t>
  </si>
  <si>
    <t>Bartolo
Bartolo</t>
  </si>
  <si>
    <t>Bartolosattel
Sella di Bartolo</t>
  </si>
  <si>
    <t>IT-UD-1174</t>
  </si>
  <si>
    <t>013°33'06.0"</t>
  </si>
  <si>
    <t>46°33'09.0"</t>
  </si>
  <si>
    <t>AT-2-1175</t>
  </si>
  <si>
    <t>AT-KÄ-1175</t>
  </si>
  <si>
    <t>Esel</t>
  </si>
  <si>
    <t>Eselsattel</t>
  </si>
  <si>
    <t>014°16'54.0"</t>
  </si>
  <si>
    <t>46°28'16.0"</t>
  </si>
  <si>
    <t>AT-2-1209</t>
  </si>
  <si>
    <t>AT-OT-1209</t>
  </si>
  <si>
    <t>~pass</t>
  </si>
  <si>
    <t>Iselsberg</t>
  </si>
  <si>
    <t>Iselsbergpass</t>
  </si>
  <si>
    <t>B107</t>
  </si>
  <si>
    <t>012°51'30.0"</t>
  </si>
  <si>
    <t>46°51'16.0"</t>
  </si>
  <si>
    <t>AT-2-1215</t>
  </si>
  <si>
    <t>AT-KÄ-1215</t>
  </si>
  <si>
    <t>Seeberg</t>
  </si>
  <si>
    <t>Seebergsattel</t>
  </si>
  <si>
    <t>B82</t>
  </si>
  <si>
    <t>014°31'38.0"</t>
  </si>
  <si>
    <t>46°25'09.0"</t>
  </si>
  <si>
    <t>AT-2-1227</t>
  </si>
  <si>
    <t>AT-KÄ-1227</t>
  </si>
  <si>
    <t>Kristan</t>
  </si>
  <si>
    <t>Kristansattel</t>
  </si>
  <si>
    <t>014°32'44.0"</t>
  </si>
  <si>
    <t>46°27'07.0"</t>
  </si>
  <si>
    <t>AT-2-1227a</t>
  </si>
  <si>
    <t>~höhe</t>
  </si>
  <si>
    <t>Simon</t>
  </si>
  <si>
    <t>Simonhöhe</t>
  </si>
  <si>
    <t>L68A</t>
  </si>
  <si>
    <t>014°09'59.1"</t>
  </si>
  <si>
    <t>46°46'33.4"</t>
  </si>
  <si>
    <t>AT-2-1242</t>
  </si>
  <si>
    <t>AT-KÄ-1242</t>
  </si>
  <si>
    <t>Hirs</t>
  </si>
  <si>
    <t>Hirssattel</t>
  </si>
  <si>
    <t>014°28'35.0"</t>
  </si>
  <si>
    <t>46°27'42.0"</t>
  </si>
  <si>
    <t>AT-2-1339</t>
  </si>
  <si>
    <t>AT-KÄ-1339</t>
  </si>
  <si>
    <t>~sattel
~ sedlo</t>
  </si>
  <si>
    <t>Paulitsch
Pavličevo</t>
  </si>
  <si>
    <t>Paulitschsattel
Pavličevo sedlo</t>
  </si>
  <si>
    <t>L132</t>
  </si>
  <si>
    <t>014°35'07.0"</t>
  </si>
  <si>
    <t>46°25'31.0"</t>
  </si>
  <si>
    <t>AT-2-1357b</t>
  </si>
  <si>
    <t>AT-KÄ-1357b</t>
  </si>
  <si>
    <t>~pass
Passo di ~</t>
  </si>
  <si>
    <t>Plöcken
Monte Croce Carnico</t>
  </si>
  <si>
    <t>Plöckenpass
Passo di Monte Croce Carnico</t>
  </si>
  <si>
    <t>IT-UD-1357</t>
  </si>
  <si>
    <t>012°56'43.1"</t>
  </si>
  <si>
    <t>46°36'13.5"</t>
  </si>
  <si>
    <t>AT-2-1360</t>
  </si>
  <si>
    <t>AT-KÄ-1360</t>
  </si>
  <si>
    <t>Halbing</t>
  </si>
  <si>
    <t>Halbingsattel</t>
  </si>
  <si>
    <t>014°13'35.6"</t>
  </si>
  <si>
    <t>46°30'05.4"</t>
  </si>
  <si>
    <t>AT-2-1368</t>
  </si>
  <si>
    <t>AT-KÄ-1368</t>
  </si>
  <si>
    <t>Loibl</t>
  </si>
  <si>
    <t>Loiblpass</t>
  </si>
  <si>
    <t>014°16'00.0"</t>
  </si>
  <si>
    <t>46°26'21.0"</t>
  </si>
  <si>
    <t>AT-2-1376</t>
  </si>
  <si>
    <t>Wrata</t>
  </si>
  <si>
    <t>014°23'43.9"</t>
  </si>
  <si>
    <t>46°29'41.7"</t>
  </si>
  <si>
    <t>~törl</t>
  </si>
  <si>
    <t>~scharte</t>
  </si>
  <si>
    <t>~ Törl</t>
  </si>
  <si>
    <t>AT-5</t>
  </si>
  <si>
    <t>~joch
Passo ~</t>
  </si>
  <si>
    <t>~scharte
~sattel</t>
  </si>
  <si>
    <t>~scharte
~scharte</t>
  </si>
  <si>
    <t>AT-7</t>
  </si>
  <si>
    <t>Seebach</t>
  </si>
  <si>
    <t>AT-5-3407</t>
  </si>
  <si>
    <t>AT-OT-3407</t>
  </si>
  <si>
    <t>Venediger</t>
  </si>
  <si>
    <t>Venedigerscharte</t>
  </si>
  <si>
    <t>012°21'26.0"</t>
  </si>
  <si>
    <t>47°06'42.0"</t>
  </si>
  <si>
    <t>47°05'18.0"</t>
  </si>
  <si>
    <t>AT-2-3412</t>
  </si>
  <si>
    <t>AT-OT-3412</t>
  </si>
  <si>
    <t>Schneewinkel</t>
  </si>
  <si>
    <t>Schneewinkelscharte</t>
  </si>
  <si>
    <t>012°39'54.0"</t>
  </si>
  <si>
    <t>47°05'38.0"</t>
  </si>
  <si>
    <t>AT-2-3436</t>
  </si>
  <si>
    <t>AT-OT-3436</t>
  </si>
  <si>
    <t>Romariswand
Romariswand</t>
  </si>
  <si>
    <t>Romariswandscharte
Romariswandsattel</t>
  </si>
  <si>
    <t>012°40'40.0"</t>
  </si>
  <si>
    <t>Gscheid</t>
  </si>
  <si>
    <t>AT-3-1648</t>
  </si>
  <si>
    <t>AT-NÖ-1648</t>
  </si>
  <si>
    <t>Kloben</t>
  </si>
  <si>
    <t>Klobentörl</t>
  </si>
  <si>
    <t>015°43'56.0"</t>
  </si>
  <si>
    <t>47°43'28.0"</t>
  </si>
  <si>
    <t>AT-3-1850</t>
  </si>
  <si>
    <t>AT-NÖ-1850</t>
  </si>
  <si>
    <t>Trinkstein</t>
  </si>
  <si>
    <t>Trinksteinsattel</t>
  </si>
  <si>
    <t>015°43'05.0"</t>
  </si>
  <si>
    <t>47°42'15.0"</t>
  </si>
  <si>
    <t>AT-4-0748</t>
  </si>
  <si>
    <t>~ průsmyk</t>
  </si>
  <si>
    <t>Vyšebrodský</t>
  </si>
  <si>
    <t>Vyšebrodský průsmyk</t>
  </si>
  <si>
    <t>B126/161</t>
  </si>
  <si>
    <t>014°19'02.7"</t>
  </si>
  <si>
    <t>48°33'52.5"</t>
  </si>
  <si>
    <t>AT-4-0948</t>
  </si>
  <si>
    <t>AT-OÖ-0948</t>
  </si>
  <si>
    <t>014°18'28.0"</t>
  </si>
  <si>
    <t>47°55'41.0"</t>
  </si>
  <si>
    <t>AT-4-0957</t>
  </si>
  <si>
    <t>AT-SA-0957</t>
  </si>
  <si>
    <t>Pass ~</t>
  </si>
  <si>
    <t>Gschütt</t>
  </si>
  <si>
    <t>Pass Gschütt</t>
  </si>
  <si>
    <t>B166</t>
  </si>
  <si>
    <t>013°30'20.0"</t>
  </si>
  <si>
    <t>47°35'29.0"</t>
  </si>
  <si>
    <t>~nieder</t>
  </si>
  <si>
    <t>~schart'n</t>
  </si>
  <si>
    <t>Pass Thurn</t>
  </si>
  <si>
    <t>B161</t>
  </si>
  <si>
    <t>012°24'33.0"</t>
  </si>
  <si>
    <t>47°18'31.0"</t>
  </si>
  <si>
    <t>AT-5-1313</t>
  </si>
  <si>
    <t>AT-SA-1313</t>
  </si>
  <si>
    <t>Langegg</t>
  </si>
  <si>
    <t>Langeggsattel</t>
  </si>
  <si>
    <t>013°28'10.0"</t>
  </si>
  <si>
    <t>47°28'10.0"</t>
  </si>
  <si>
    <t>AT-5-1314</t>
  </si>
  <si>
    <t>Schöttl</t>
  </si>
  <si>
    <t>Schöttlscharte</t>
  </si>
  <si>
    <t>012°42'26.0"</t>
  </si>
  <si>
    <t>47°33'02.0"</t>
  </si>
  <si>
    <t>AT-5-1521</t>
  </si>
  <si>
    <t>Genner</t>
  </si>
  <si>
    <t>Gennersattel</t>
  </si>
  <si>
    <t>013°18'12.8"</t>
  </si>
  <si>
    <t>47°40'29.0"</t>
  </si>
  <si>
    <t>AT-5-1531</t>
  </si>
  <si>
    <t>AT-TI-1531</t>
  </si>
  <si>
    <t>~pass
~ Höh</t>
  </si>
  <si>
    <t>Gerlos
Pinzgauer</t>
  </si>
  <si>
    <t>Gerlospass
Pinzgauer Höh</t>
  </si>
  <si>
    <t>B165</t>
  </si>
  <si>
    <t>012°06'40.0"</t>
  </si>
  <si>
    <t>~jöchl</t>
  </si>
  <si>
    <t>Seebachscharte</t>
  </si>
  <si>
    <t>S2-4</t>
  </si>
  <si>
    <t>AT-5-2375a</t>
  </si>
  <si>
    <t>AT-SA-2375a</t>
  </si>
  <si>
    <t>Leckbach</t>
  </si>
  <si>
    <t>Leckbachscharte</t>
  </si>
  <si>
    <t>012°22'15.0"</t>
  </si>
  <si>
    <t>47°12'21.0"</t>
  </si>
  <si>
    <t>AT-5-2385</t>
  </si>
  <si>
    <t>AT-SA-2385</t>
  </si>
  <si>
    <t>012°14'09.0"</t>
  </si>
  <si>
    <t>47°10'36.0"</t>
  </si>
  <si>
    <t>AT-5-2406</t>
  </si>
  <si>
    <t>AT-SA-2406</t>
  </si>
  <si>
    <t>Fuscher</t>
  </si>
  <si>
    <t>Fuscher Törl</t>
  </si>
  <si>
    <t>012°49'45.0"</t>
  </si>
  <si>
    <t>47°07'05.0"</t>
  </si>
  <si>
    <t>AT-5-2411</t>
  </si>
  <si>
    <t>Gamsfeld</t>
  </si>
  <si>
    <t>Gamsfeldnieder</t>
  </si>
  <si>
    <t>012°54'02.0"</t>
  </si>
  <si>
    <t>47°09'29.0"</t>
  </si>
  <si>
    <t>AT-7-2470b</t>
  </si>
  <si>
    <t>Östliche Dremel
Hintere Dremel</t>
  </si>
  <si>
    <t>Östliche Dremelscharte
Hintere Dremelscharte</t>
  </si>
  <si>
    <t>010°36'12.0"</t>
  </si>
  <si>
    <t>47°14'02.0"</t>
  </si>
  <si>
    <t>AT-7-2471</t>
  </si>
  <si>
    <t>Gaißgufel</t>
  </si>
  <si>
    <t>Gaißgufeljoch</t>
  </si>
  <si>
    <t>010°20'30.0"</t>
  </si>
  <si>
    <t>47°12'08.0"</t>
  </si>
  <si>
    <t>AT-7-2474</t>
  </si>
  <si>
    <t>AT-TI-2474</t>
  </si>
  <si>
    <t>Timmels
Rombo</t>
  </si>
  <si>
    <t>Timmelsjoch
Passo Rombo</t>
  </si>
  <si>
    <t>B186</t>
  </si>
  <si>
    <t>IT-BZ-2491</t>
  </si>
  <si>
    <t>011°05'50.0"</t>
  </si>
  <si>
    <t>46°54'20.0"</t>
  </si>
  <si>
    <t>AT-7-2475a</t>
  </si>
  <si>
    <t>~nieder
~scharte</t>
  </si>
  <si>
    <t>Höhenberg
Schwarzach</t>
  </si>
  <si>
    <t>Höhenbergnieder
Schwarzachscharte</t>
  </si>
  <si>
    <t>012°00'51.0"</t>
  </si>
  <si>
    <t>47°09'02.0"</t>
  </si>
  <si>
    <t>~
~sattel</t>
  </si>
  <si>
    <t>S(N)</t>
  </si>
  <si>
    <t>AT-6-1788a</t>
  </si>
  <si>
    <t>AT-ST-1788a</t>
  </si>
  <si>
    <t>Brennkogelsattel</t>
  </si>
  <si>
    <t>014°14'41.0"</t>
  </si>
  <si>
    <t>47°24'00.0"</t>
  </si>
  <si>
    <t>AT-6-2597</t>
  </si>
  <si>
    <t>Fluder</t>
  </si>
  <si>
    <t>Fluderschart'n</t>
  </si>
  <si>
    <t>013°38'52.0"</t>
  </si>
  <si>
    <t>47°27'04.0"</t>
  </si>
  <si>
    <t>AT-7-1894</t>
  </si>
  <si>
    <t>AT-TI-1894</t>
  </si>
  <si>
    <t>Hahntenn</t>
  </si>
  <si>
    <t>Hahntennjoch</t>
  </si>
  <si>
    <t>L72/L246</t>
  </si>
  <si>
    <t>010°39'17.0"</t>
  </si>
  <si>
    <t>47°17'15.0"</t>
  </si>
  <si>
    <t>AT-7-2008</t>
  </si>
  <si>
    <t>~
~ Joch</t>
  </si>
  <si>
    <t>Am Kragen
Loregg</t>
  </si>
  <si>
    <t>Am Kragen
Loregg Joch</t>
  </si>
  <si>
    <t>010°46'05.0"</t>
  </si>
  <si>
    <t>47°20'54.0"</t>
  </si>
  <si>
    <t>AT-7-2010</t>
  </si>
  <si>
    <t>AT-TI-2010</t>
  </si>
  <si>
    <t>Faselfeil</t>
  </si>
  <si>
    <t>Faselfeiljöchl</t>
  </si>
  <si>
    <t>010°40'02.0"</t>
  </si>
  <si>
    <t>47°18'39.0"</t>
  </si>
  <si>
    <t>AT-7-2017</t>
  </si>
  <si>
    <t>AT-TI-2017</t>
  </si>
  <si>
    <t>Kühtai
Kühtai</t>
  </si>
  <si>
    <t>Kühtai
Kühtaisattel</t>
  </si>
  <si>
    <t>L13</t>
  </si>
  <si>
    <t>011°01'25.0"</t>
  </si>
  <si>
    <t>47°12'50.0"</t>
  </si>
  <si>
    <t>~lücke</t>
  </si>
  <si>
    <t>AT-8-3063</t>
  </si>
  <si>
    <t>AT-VO-3063</t>
  </si>
  <si>
    <t>~lücke
Fuorcla dal ~</t>
  </si>
  <si>
    <t>Buin
Buin</t>
  </si>
  <si>
    <t>Buinlücke
Fuorcla dal Buin</t>
  </si>
  <si>
    <t>CH-GR-3054a</t>
  </si>
  <si>
    <t>010°06'52.0"</t>
  </si>
  <si>
    <t>46°50'38.0"</t>
  </si>
  <si>
    <t>AT-8-3106</t>
  </si>
  <si>
    <t>AT-VO-3106</t>
  </si>
  <si>
    <t>Rotfluh</t>
  </si>
  <si>
    <r>
      <t>DE</t>
    </r>
    <r>
      <rPr>
        <sz val="10"/>
        <color indexed="8"/>
        <rFont val="Arial"/>
        <family val="2"/>
      </rPr>
      <t xml:space="preserve"> Bitte wählen Sie ihre gewünschte Sprache für die Spaltenköpfe des Verzeichnisses in der Zelle auf der rechten Seite</t>
    </r>
  </si>
  <si>
    <t>Präsentation / Présentation</t>
  </si>
  <si>
    <t>Rotfluhlücke</t>
  </si>
  <si>
    <t>CH-GR-3060</t>
  </si>
  <si>
    <t>010°05'03.6"</t>
  </si>
  <si>
    <t>46°51'37.8"</t>
  </si>
  <si>
    <t>Sprachen  der Spaltenköpfe / Langue des entêtes / Header language</t>
  </si>
  <si>
    <r>
      <rPr>
        <b/>
        <sz val="10"/>
        <color indexed="8"/>
        <rFont val="Arial"/>
        <family val="2"/>
      </rPr>
      <t>FR</t>
    </r>
    <r>
      <rPr>
        <sz val="10"/>
        <color indexed="8"/>
        <rFont val="Arial"/>
        <family val="2"/>
      </rPr>
      <t xml:space="preserve"> Merci de sélectionner votre langue préférée pour les entêtes du catalogue dans la case ci-contre</t>
    </r>
  </si>
  <si>
    <t>DE</t>
  </si>
  <si>
    <r>
      <rPr>
        <b/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 xml:space="preserve"> Please select your preferred language for the catalogue's column headers in the cell to the right</t>
    </r>
  </si>
  <si>
    <t>EN</t>
  </si>
  <si>
    <t>Code</t>
  </si>
  <si>
    <t>Previous code</t>
  </si>
  <si>
    <t>Descriptor</t>
  </si>
  <si>
    <t>Name</t>
  </si>
  <si>
    <t>Complete name</t>
  </si>
  <si>
    <t>Alti</t>
  </si>
  <si>
    <t>Documents</t>
  </si>
  <si>
    <t>Marco Polo</t>
  </si>
  <si>
    <t>ÖK50 UTM</t>
  </si>
  <si>
    <t>Access</t>
  </si>
  <si>
    <t>Type</t>
  </si>
  <si>
    <t>Diff</t>
  </si>
  <si>
    <t>Ngh</t>
  </si>
  <si>
    <t>WGS84 Zone</t>
  </si>
  <si>
    <t>WGS84 UTM x</t>
  </si>
  <si>
    <t>WGS84 UTM y</t>
  </si>
  <si>
    <t>WGS84 Lon D</t>
  </si>
  <si>
    <t>WGS84 Lat D</t>
  </si>
  <si>
    <t>WGS84 Lon S</t>
  </si>
  <si>
    <t>WGS84 Lat S</t>
  </si>
  <si>
    <t>Remarks</t>
  </si>
  <si>
    <t>FR</t>
  </si>
  <si>
    <t>Ancien code</t>
  </si>
  <si>
    <t>Intitulé</t>
  </si>
  <si>
    <t>Nom</t>
  </si>
  <si>
    <t>Nom complet</t>
  </si>
  <si>
    <t>Accès</t>
  </si>
  <si>
    <t>Lim</t>
  </si>
  <si>
    <t>WGS84 Fuseau</t>
  </si>
  <si>
    <t>Remarques</t>
  </si>
  <si>
    <t>Alter Code</t>
  </si>
  <si>
    <t>Gattung</t>
  </si>
  <si>
    <t>Gesamter Name</t>
  </si>
  <si>
    <t>Höhe</t>
  </si>
  <si>
    <t>Dokumente</t>
  </si>
  <si>
    <t>Zugang</t>
  </si>
  <si>
    <t>Typ</t>
  </si>
  <si>
    <t>Diff.</t>
  </si>
  <si>
    <t>Bemerkungen</t>
  </si>
  <si>
    <t>INFO</t>
  </si>
  <si>
    <t>CODE</t>
  </si>
  <si>
    <t>AT.ac</t>
  </si>
  <si>
    <t>INT</t>
  </si>
  <si>
    <t>NOM</t>
  </si>
  <si>
    <t>NOMC</t>
  </si>
  <si>
    <t>ALTI</t>
  </si>
  <si>
    <t>DOC</t>
  </si>
  <si>
    <t>AT.marco</t>
  </si>
  <si>
    <t>AT.OK50</t>
  </si>
  <si>
    <t>ACC</t>
  </si>
  <si>
    <t>TYP</t>
  </si>
  <si>
    <t>DIF</t>
  </si>
  <si>
    <t>LIM</t>
  </si>
  <si>
    <t>WUTMZ</t>
  </si>
  <si>
    <t>WUTMX</t>
  </si>
  <si>
    <t>WUTMY</t>
  </si>
  <si>
    <t>WDLON</t>
  </si>
  <si>
    <t>WDLAT</t>
  </si>
  <si>
    <t>WSLON</t>
  </si>
  <si>
    <t>WSLAT</t>
  </si>
  <si>
    <t>REM</t>
  </si>
  <si>
    <t>AT-7-3470</t>
  </si>
  <si>
    <t>AT-TI-3470</t>
  </si>
  <si>
    <t>Mitterkar</t>
  </si>
  <si>
    <t>Mitterkarjoch</t>
  </si>
  <si>
    <t>010°51'22.4"</t>
  </si>
  <si>
    <t>46°53'04.8"</t>
  </si>
  <si>
    <t>AT-8-1752</t>
  </si>
  <si>
    <t>AT-VO-1752</t>
  </si>
  <si>
    <t>Gerach</t>
  </si>
  <si>
    <t>Gerachsattel</t>
  </si>
  <si>
    <t>010°04'17.7"</t>
  </si>
  <si>
    <t>47°20'19.8"</t>
  </si>
  <si>
    <t>AT-8-1773</t>
  </si>
  <si>
    <t>AT-VO-1773</t>
  </si>
  <si>
    <t>Flexen</t>
  </si>
  <si>
    <t>Flexenpass</t>
  </si>
  <si>
    <t>B198</t>
  </si>
  <si>
    <t>010°09'54.0"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</si>
</sst>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"/>
    <numFmt numFmtId="165" formatCode="000\ 000"/>
    <numFmt numFmtId="166" formatCode="0\ 000\ 000"/>
    <numFmt numFmtId="167" formatCode="0.000000"/>
    <numFmt numFmtId="168" formatCode="0.00000"/>
  </numFmts>
  <fonts count="17">
    <font>
      <sz val="10"/>
      <name val="Arial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21" applyNumberFormat="1" applyFont="1" applyFill="1" applyBorder="1" applyAlignment="1">
      <alignment horizontal="center" vertical="center" wrapText="1"/>
      <protection/>
    </xf>
    <xf numFmtId="0" fontId="1" fillId="3" borderId="1" xfId="21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21" applyFont="1" applyFill="1" applyBorder="1" applyAlignment="1">
      <alignment horizontal="center" vertical="center" wrapText="1"/>
      <protection/>
    </xf>
    <xf numFmtId="164" fontId="1" fillId="2" borderId="1" xfId="21" applyNumberFormat="1" applyFont="1" applyFill="1" applyBorder="1" applyAlignment="1">
      <alignment horizontal="center" vertical="center" wrapText="1"/>
      <protection/>
    </xf>
    <xf numFmtId="165" fontId="1" fillId="2" borderId="1" xfId="21" applyNumberFormat="1" applyFont="1" applyFill="1" applyBorder="1" applyAlignment="1">
      <alignment horizontal="center" vertical="center" wrapText="1"/>
      <protection/>
    </xf>
    <xf numFmtId="166" fontId="1" fillId="2" borderId="1" xfId="21" applyNumberFormat="1" applyFont="1" applyFill="1" applyBorder="1" applyAlignment="1">
      <alignment horizontal="center" vertical="center" wrapText="1"/>
      <protection/>
    </xf>
    <xf numFmtId="167" fontId="1" fillId="2" borderId="1" xfId="21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" fillId="2" borderId="1" xfId="21" applyFont="1" applyFill="1" applyBorder="1" applyAlignment="1">
      <alignment horizontal="center" vertical="center" wrapText="1"/>
      <protection/>
    </xf>
    <xf numFmtId="49" fontId="1" fillId="3" borderId="1" xfId="21" applyNumberFormat="1" applyFont="1" applyFill="1" applyBorder="1" applyAlignment="1">
      <alignment horizontal="center" vertical="center" wrapText="1"/>
      <protection/>
    </xf>
    <xf numFmtId="49" fontId="1" fillId="2" borderId="1" xfId="21" applyNumberFormat="1" applyFont="1" applyFill="1" applyBorder="1" applyAlignment="1">
      <alignment horizontal="center" vertical="center" wrapText="1"/>
      <protection/>
    </xf>
    <xf numFmtId="0" fontId="1" fillId="3" borderId="1" xfId="21" applyFont="1" applyFill="1" applyBorder="1" applyAlignment="1">
      <alignment horizontal="center" vertical="center" wrapText="1"/>
      <protection/>
    </xf>
    <xf numFmtId="164" fontId="1" fillId="2" borderId="1" xfId="21" applyNumberFormat="1" applyFont="1" applyFill="1" applyBorder="1" applyAlignment="1">
      <alignment horizontal="center" vertical="center" wrapText="1"/>
      <protection/>
    </xf>
    <xf numFmtId="168" fontId="1" fillId="2" borderId="1" xfId="21" applyNumberFormat="1" applyFont="1" applyFill="1" applyBorder="1" applyAlignment="1">
      <alignment horizontal="center" vertical="center" wrapText="1"/>
      <protection/>
    </xf>
    <xf numFmtId="0" fontId="1" fillId="2" borderId="1" xfId="21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1" fontId="1" fillId="2" borderId="1" xfId="21" applyNumberFormat="1" applyFont="1" applyFill="1" applyBorder="1" applyAlignment="1">
      <alignment horizontal="center" vertical="center" wrapText="1"/>
      <protection/>
    </xf>
    <xf numFmtId="167" fontId="1" fillId="2" borderId="1" xfId="21" applyNumberFormat="1" applyFont="1" applyFill="1" applyBorder="1" applyAlignment="1">
      <alignment horizontal="center" vertical="center" wrapText="1"/>
      <protection/>
    </xf>
    <xf numFmtId="0" fontId="7" fillId="0" borderId="4" xfId="20" applyBorder="1" applyAlignment="1" applyProtection="1">
      <alignment/>
      <protection/>
    </xf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5972175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59721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10" customWidth="1"/>
    <col min="2" max="2" width="14.00390625" style="9" customWidth="1"/>
    <col min="3" max="3" width="17.140625" style="10" customWidth="1"/>
    <col min="4" max="4" width="22.140625" style="10" customWidth="1"/>
    <col min="5" max="5" width="26.28125" style="10" customWidth="1"/>
    <col min="6" max="6" width="8.28125" style="9" customWidth="1"/>
    <col min="7" max="7" width="12.00390625" style="9" customWidth="1"/>
    <col min="8" max="8" width="14.7109375" style="9" customWidth="1"/>
    <col min="9" max="9" width="10.140625" style="9" customWidth="1"/>
    <col min="10" max="10" width="13.57421875" style="10" customWidth="1"/>
    <col min="11" max="12" width="10.57421875" style="9" customWidth="1"/>
    <col min="13" max="13" width="13.140625" style="9" customWidth="1"/>
    <col min="14" max="14" width="12.421875" style="9" customWidth="1"/>
    <col min="15" max="15" width="12.7109375" style="13" customWidth="1"/>
    <col min="16" max="16" width="13.421875" style="14" customWidth="1"/>
    <col min="17" max="17" width="12.7109375" style="15" customWidth="1"/>
    <col min="18" max="18" width="11.421875" style="15" customWidth="1"/>
    <col min="19" max="19" width="15.00390625" style="9" customWidth="1"/>
    <col min="20" max="20" width="13.28125" style="9" customWidth="1"/>
    <col min="21" max="21" width="18.421875" style="10" customWidth="1"/>
    <col min="22" max="16384" width="11.421875" style="10" customWidth="1"/>
  </cols>
  <sheetData>
    <row r="1" spans="1:21" s="9" customFormat="1" ht="24">
      <c r="A1" s="1" t="str">
        <f>VLOOKUP(Copyright!$C$27,Lang!$A$1:$V$4,COLUMN()+1,FALSE)</f>
        <v>Code</v>
      </c>
      <c r="B1" s="2" t="str">
        <f>VLOOKUP(Copyright!$C$27,Lang!$A$1:$V$4,COLUMN()+1,FALSE)</f>
        <v>Alter Code</v>
      </c>
      <c r="C1" s="3" t="str">
        <f>VLOOKUP(Copyright!$C$27,Lang!$A$1:$V$4,COLUMN()+1,FALSE)</f>
        <v>Gattung</v>
      </c>
      <c r="D1" s="3" t="str">
        <f>VLOOKUP(Copyright!$C$27,Lang!$A$1:$V$4,COLUMN()+1,FALSE)</f>
        <v>Name</v>
      </c>
      <c r="E1" s="3" t="str">
        <f>VLOOKUP(Copyright!$C$27,Lang!$A$1:$V$4,COLUMN()+1,FALSE)</f>
        <v>Gesamter Name</v>
      </c>
      <c r="F1" s="3" t="str">
        <f>VLOOKUP(Copyright!$C$27,Lang!$A$1:$V$4,COLUMN()+1,FALSE)</f>
        <v>Höhe</v>
      </c>
      <c r="G1" s="1" t="str">
        <f>VLOOKUP(Copyright!$C$27,Lang!$A$1:$V$4,COLUMN()+1,FALSE)</f>
        <v>Dokumente</v>
      </c>
      <c r="H1" s="2" t="str">
        <f>VLOOKUP(Copyright!$C$27,Lang!$A$1:$V$4,COLUMN()+1,FALSE)</f>
        <v>Marco Polo</v>
      </c>
      <c r="I1" s="2" t="str">
        <f>VLOOKUP(Copyright!$C$27,Lang!$A$1:$V$4,COLUMN()+1,FALSE)</f>
        <v>ÖK50 UTM</v>
      </c>
      <c r="J1" s="3" t="str">
        <f>VLOOKUP(Copyright!$C$27,Lang!$A$1:$V$4,COLUMN()+1,FALSE)</f>
        <v>Zugang</v>
      </c>
      <c r="K1" s="4" t="str">
        <f>VLOOKUP(Copyright!$C$27,Lang!$A$1:$V$4,COLUMN()+1,FALSE)</f>
        <v>Typ</v>
      </c>
      <c r="L1" s="4" t="str">
        <f>VLOOKUP(Copyright!$C$27,Lang!$A$1:$V$4,COLUMN()+1,FALSE)</f>
        <v>Diff.</v>
      </c>
      <c r="M1" s="3" t="str">
        <f>VLOOKUP(Copyright!$C$27,Lang!$A$1:$V$4,COLUMN()+1,FALSE)</f>
        <v>Lim</v>
      </c>
      <c r="N1" s="5" t="str">
        <f>VLOOKUP(Copyright!$C$27,Lang!$A$1:$V$4,COLUMN()+1,FALSE)</f>
        <v>WGS84 Zone</v>
      </c>
      <c r="O1" s="6" t="str">
        <f>VLOOKUP(Copyright!$C$27,Lang!$A$1:$V$4,COLUMN()+1,FALSE)</f>
        <v>WGS84 UTM x</v>
      </c>
      <c r="P1" s="7" t="str">
        <f>VLOOKUP(Copyright!$C$27,Lang!$A$1:$V$4,COLUMN()+1,FALSE)</f>
        <v>WGS84 UTM y</v>
      </c>
      <c r="Q1" s="8" t="str">
        <f>VLOOKUP(Copyright!$C$27,Lang!$A$1:$V$4,COLUMN()+1,FALSE)</f>
        <v>WGS84 Lon D</v>
      </c>
      <c r="R1" s="8" t="str">
        <f>VLOOKUP(Copyright!$C$27,Lang!$A$1:$V$4,COLUMN()+1,FALSE)</f>
        <v>WGS84 Lat D</v>
      </c>
      <c r="S1" s="5" t="str">
        <f>VLOOKUP(Copyright!$C$27,Lang!$A$1:$V$4,COLUMN()+1,FALSE)</f>
        <v>WGS84 Lon S</v>
      </c>
      <c r="T1" s="5" t="str">
        <f>VLOOKUP(Copyright!$C$27,Lang!$A$1:$V$4,COLUMN()+1,FALSE)</f>
        <v>WGS84 Lat S</v>
      </c>
      <c r="U1" s="5" t="str">
        <f>VLOOKUP(Copyright!$C$27,Lang!$A$1:$V$4,COLUMN()+1,FALSE)</f>
        <v>Bemerkungen</v>
      </c>
    </row>
    <row r="2" spans="1:20" ht="12">
      <c r="A2" s="10" t="s">
        <v>62</v>
      </c>
      <c r="B2" s="11" t="s">
        <v>63</v>
      </c>
      <c r="C2" s="10" t="s">
        <v>54</v>
      </c>
      <c r="D2" s="10" t="s">
        <v>64</v>
      </c>
      <c r="E2" s="10" t="s">
        <v>65</v>
      </c>
      <c r="F2" s="9">
        <v>1169</v>
      </c>
      <c r="G2" s="12" t="str">
        <f>HYPERLINK("http://www.centcols.org/util/geo/visuAT.php?code=2-1169b","AT-2-1169b")</f>
        <v>AT-2-1169b</v>
      </c>
      <c r="I2" s="9">
        <v>4114</v>
      </c>
      <c r="J2" s="10" t="s">
        <v>52</v>
      </c>
      <c r="K2" s="9">
        <v>15</v>
      </c>
      <c r="L2" s="9">
        <v>99</v>
      </c>
      <c r="N2" s="9">
        <v>33</v>
      </c>
      <c r="O2" s="13">
        <v>471080</v>
      </c>
      <c r="P2" s="14">
        <v>5150444</v>
      </c>
      <c r="Q2" s="15">
        <v>14.623055555555556</v>
      </c>
      <c r="R2" s="15">
        <v>46.50694444444444</v>
      </c>
      <c r="S2" s="9" t="s">
        <v>66</v>
      </c>
      <c r="T2" s="9" t="s">
        <v>67</v>
      </c>
    </row>
    <row r="3" spans="1:20" ht="24">
      <c r="A3" s="10" t="s">
        <v>68</v>
      </c>
      <c r="B3" s="11" t="s">
        <v>69</v>
      </c>
      <c r="C3" s="10" t="s">
        <v>70</v>
      </c>
      <c r="D3" s="10" t="s">
        <v>71</v>
      </c>
      <c r="E3" s="10" t="s">
        <v>72</v>
      </c>
      <c r="F3" s="9">
        <v>1173</v>
      </c>
      <c r="G3" s="12" t="str">
        <f>HYPERLINK("http://www.centcols.org/util/geo/visuAT.php?code=2-1173","AT-2-1173")</f>
        <v>AT-2-1173</v>
      </c>
      <c r="I3" s="9">
        <v>3117</v>
      </c>
      <c r="J3" s="10" t="s">
        <v>58</v>
      </c>
      <c r="K3" s="9">
        <v>10</v>
      </c>
      <c r="L3" s="9">
        <v>99</v>
      </c>
      <c r="M3" s="9" t="s">
        <v>73</v>
      </c>
      <c r="N3" s="9">
        <v>33</v>
      </c>
      <c r="O3" s="13">
        <v>388974</v>
      </c>
      <c r="P3" s="14">
        <v>5156456</v>
      </c>
      <c r="Q3" s="15">
        <v>13.551666666666666</v>
      </c>
      <c r="R3" s="15">
        <v>46.5525</v>
      </c>
      <c r="S3" s="9" t="s">
        <v>74</v>
      </c>
      <c r="T3" s="9" t="s">
        <v>75</v>
      </c>
    </row>
    <row r="4" spans="1:20" ht="21" customHeight="1">
      <c r="A4" s="10" t="s">
        <v>76</v>
      </c>
      <c r="B4" s="11" t="s">
        <v>77</v>
      </c>
      <c r="C4" s="10" t="s">
        <v>54</v>
      </c>
      <c r="D4" s="10" t="s">
        <v>78</v>
      </c>
      <c r="E4" s="10" t="s">
        <v>79</v>
      </c>
      <c r="F4" s="9">
        <v>1175</v>
      </c>
      <c r="G4" s="12" t="str">
        <f>HYPERLINK("http://www.centcols.org/util/geo/visuAT.php?code=2-1175","AT-2-1175")</f>
        <v>AT-2-1175</v>
      </c>
      <c r="I4" s="9">
        <v>4113</v>
      </c>
      <c r="J4" s="10" t="s">
        <v>52</v>
      </c>
      <c r="K4" s="9">
        <v>15</v>
      </c>
      <c r="L4" s="9">
        <v>99</v>
      </c>
      <c r="N4" s="9">
        <v>33</v>
      </c>
      <c r="O4" s="13">
        <v>444852</v>
      </c>
      <c r="P4" s="14">
        <v>5146644</v>
      </c>
      <c r="Q4" s="15">
        <v>14.281666666666666</v>
      </c>
      <c r="R4" s="15">
        <v>46.471111111111114</v>
      </c>
      <c r="S4" s="9" t="s">
        <v>80</v>
      </c>
      <c r="T4" s="9" t="s">
        <v>81</v>
      </c>
    </row>
    <row r="5" spans="1:20" ht="12">
      <c r="A5" s="10" t="s">
        <v>82</v>
      </c>
      <c r="B5" s="9" t="s">
        <v>83</v>
      </c>
      <c r="C5" s="10" t="s">
        <v>84</v>
      </c>
      <c r="D5" s="10" t="s">
        <v>85</v>
      </c>
      <c r="E5" s="10" t="s">
        <v>86</v>
      </c>
      <c r="F5" s="9">
        <v>1209</v>
      </c>
      <c r="G5" s="12" t="str">
        <f>HYPERLINK("http://www.centcols.org/util/geo/visuAT.php?code=2-1209","AT-2-1209")</f>
        <v>AT-2-1209</v>
      </c>
      <c r="H5" s="9" t="s">
        <v>36</v>
      </c>
      <c r="I5" s="9">
        <v>3103</v>
      </c>
      <c r="J5" s="10" t="s">
        <v>87</v>
      </c>
      <c r="K5" s="9">
        <v>0</v>
      </c>
      <c r="L5" s="9">
        <v>0</v>
      </c>
      <c r="N5" s="9">
        <v>33</v>
      </c>
      <c r="O5" s="13">
        <v>336739</v>
      </c>
      <c r="P5" s="14">
        <v>5191216</v>
      </c>
      <c r="Q5" s="15">
        <v>12.858333333333333</v>
      </c>
      <c r="R5" s="15">
        <v>46.85444444444445</v>
      </c>
      <c r="S5" s="9" t="s">
        <v>88</v>
      </c>
      <c r="T5" s="9" t="s">
        <v>89</v>
      </c>
    </row>
    <row r="6" spans="1:20" ht="12">
      <c r="A6" s="10" t="s">
        <v>90</v>
      </c>
      <c r="B6" s="11" t="s">
        <v>91</v>
      </c>
      <c r="C6" s="10" t="s">
        <v>54</v>
      </c>
      <c r="D6" s="10" t="s">
        <v>92</v>
      </c>
      <c r="E6" s="10" t="s">
        <v>93</v>
      </c>
      <c r="F6" s="9">
        <v>1215</v>
      </c>
      <c r="G6" s="12" t="str">
        <f>HYPERLINK("http://www.centcols.org/util/geo/visuAT.php?code=2-1215","AT-2-1215")</f>
        <v>AT-2-1215</v>
      </c>
      <c r="H6" s="9" t="s">
        <v>37</v>
      </c>
      <c r="I6" s="9">
        <v>4114</v>
      </c>
      <c r="J6" s="10" t="s">
        <v>94</v>
      </c>
      <c r="K6" s="9">
        <v>0</v>
      </c>
      <c r="L6" s="9">
        <v>0</v>
      </c>
      <c r="M6" s="9" t="s">
        <v>57</v>
      </c>
      <c r="N6" s="9">
        <v>33</v>
      </c>
      <c r="O6" s="13">
        <v>463669</v>
      </c>
      <c r="P6" s="14">
        <v>5140730</v>
      </c>
      <c r="Q6" s="15">
        <v>14.527222222222223</v>
      </c>
      <c r="R6" s="15">
        <v>46.41916666666667</v>
      </c>
      <c r="S6" s="9" t="s">
        <v>95</v>
      </c>
      <c r="T6" s="9" t="s">
        <v>96</v>
      </c>
    </row>
    <row r="7" spans="1:20" ht="12">
      <c r="A7" s="10" t="s">
        <v>97</v>
      </c>
      <c r="B7" s="11" t="s">
        <v>98</v>
      </c>
      <c r="C7" s="10" t="s">
        <v>54</v>
      </c>
      <c r="D7" s="10" t="s">
        <v>99</v>
      </c>
      <c r="E7" s="10" t="s">
        <v>100</v>
      </c>
      <c r="F7" s="9">
        <v>1227</v>
      </c>
      <c r="G7" s="12" t="str">
        <f>HYPERLINK("http://www.centcols.org/util/geo/visuAT.php?code=2-1227","AT-2-1227")</f>
        <v>AT-2-1227</v>
      </c>
      <c r="I7" s="9">
        <v>4114</v>
      </c>
      <c r="J7" s="10" t="s">
        <v>58</v>
      </c>
      <c r="K7" s="9">
        <v>10</v>
      </c>
      <c r="L7" s="9">
        <v>99</v>
      </c>
      <c r="N7" s="9">
        <v>33</v>
      </c>
      <c r="O7" s="13">
        <v>465099</v>
      </c>
      <c r="P7" s="14">
        <v>5144364</v>
      </c>
      <c r="Q7" s="15">
        <v>14.545555555555556</v>
      </c>
      <c r="R7" s="15">
        <v>46.45194444444444</v>
      </c>
      <c r="S7" s="9" t="s">
        <v>101</v>
      </c>
      <c r="T7" s="9" t="s">
        <v>102</v>
      </c>
    </row>
    <row r="8" spans="1:20" ht="12">
      <c r="A8" s="10" t="s">
        <v>103</v>
      </c>
      <c r="C8" s="10" t="s">
        <v>104</v>
      </c>
      <c r="D8" s="10" t="s">
        <v>105</v>
      </c>
      <c r="E8" s="10" t="s">
        <v>106</v>
      </c>
      <c r="F8" s="9">
        <v>1227</v>
      </c>
      <c r="G8" s="12" t="str">
        <f>HYPERLINK("http://www.centcols.org/util/geo/visuAT.php?code=2-1227a","AT-2-1227a")</f>
        <v>AT-2-1227a</v>
      </c>
      <c r="H8" s="9" t="s">
        <v>38</v>
      </c>
      <c r="I8" s="9">
        <v>4701</v>
      </c>
      <c r="J8" s="10" t="s">
        <v>107</v>
      </c>
      <c r="K8" s="9">
        <v>0</v>
      </c>
      <c r="L8" s="9">
        <v>0</v>
      </c>
      <c r="N8" s="9">
        <v>33</v>
      </c>
      <c r="O8" s="13">
        <v>436362</v>
      </c>
      <c r="P8" s="14">
        <v>5180603</v>
      </c>
      <c r="Q8" s="15">
        <v>14.166416666666667</v>
      </c>
      <c r="R8" s="15">
        <v>46.77594444444444</v>
      </c>
      <c r="S8" s="9" t="s">
        <v>108</v>
      </c>
      <c r="T8" s="9" t="s">
        <v>109</v>
      </c>
    </row>
    <row r="9" spans="1:20" ht="12">
      <c r="A9" s="10" t="s">
        <v>110</v>
      </c>
      <c r="B9" s="11" t="s">
        <v>111</v>
      </c>
      <c r="C9" s="10" t="s">
        <v>54</v>
      </c>
      <c r="D9" s="10" t="s">
        <v>112</v>
      </c>
      <c r="E9" s="10" t="s">
        <v>113</v>
      </c>
      <c r="F9" s="9">
        <v>1242</v>
      </c>
      <c r="G9" s="12" t="str">
        <f>HYPERLINK("http://www.centcols.org/util/geo/visuAT.php?code=2-1242","AT-2-1242")</f>
        <v>AT-2-1242</v>
      </c>
      <c r="I9" s="9">
        <v>4114</v>
      </c>
      <c r="K9" s="9">
        <v>20</v>
      </c>
      <c r="L9" s="9">
        <v>99</v>
      </c>
      <c r="N9" s="9">
        <v>33</v>
      </c>
      <c r="O9" s="13">
        <v>459794</v>
      </c>
      <c r="P9" s="14">
        <v>5145477</v>
      </c>
      <c r="Q9" s="15">
        <v>14.47638888888889</v>
      </c>
      <c r="R9" s="15">
        <v>46.461666666666666</v>
      </c>
      <c r="S9" s="9" t="s">
        <v>114</v>
      </c>
      <c r="T9" s="9" t="s">
        <v>115</v>
      </c>
    </row>
    <row r="10" spans="1:20" ht="24">
      <c r="A10" s="10" t="s">
        <v>116</v>
      </c>
      <c r="B10" s="11" t="s">
        <v>117</v>
      </c>
      <c r="C10" s="10" t="s">
        <v>118</v>
      </c>
      <c r="D10" s="10" t="s">
        <v>119</v>
      </c>
      <c r="E10" s="10" t="s">
        <v>120</v>
      </c>
      <c r="F10" s="9">
        <v>1339</v>
      </c>
      <c r="G10" s="12" t="str">
        <f>HYPERLINK("http://www.centcols.org/util/geo/visuAT.php?code=2-1339","AT-2-1339")</f>
        <v>AT-2-1339</v>
      </c>
      <c r="H10" s="9" t="s">
        <v>39</v>
      </c>
      <c r="I10" s="9">
        <v>4114</v>
      </c>
      <c r="J10" s="10" t="s">
        <v>121</v>
      </c>
      <c r="K10" s="9">
        <v>0</v>
      </c>
      <c r="L10" s="9">
        <v>0</v>
      </c>
      <c r="M10" s="9" t="s">
        <v>57</v>
      </c>
      <c r="N10" s="9">
        <v>33</v>
      </c>
      <c r="O10" s="13">
        <v>468134</v>
      </c>
      <c r="P10" s="14">
        <v>5141384</v>
      </c>
      <c r="Q10" s="15">
        <v>14.585277777777778</v>
      </c>
      <c r="R10" s="15">
        <v>46.42527777777778</v>
      </c>
      <c r="S10" s="9" t="s">
        <v>122</v>
      </c>
      <c r="T10" s="9" t="s">
        <v>123</v>
      </c>
    </row>
    <row r="11" spans="1:20" ht="24">
      <c r="A11" s="10" t="s">
        <v>124</v>
      </c>
      <c r="B11" s="11" t="s">
        <v>125</v>
      </c>
      <c r="C11" s="10" t="s">
        <v>126</v>
      </c>
      <c r="D11" s="10" t="s">
        <v>127</v>
      </c>
      <c r="E11" s="10" t="s">
        <v>128</v>
      </c>
      <c r="F11" s="9">
        <v>1357</v>
      </c>
      <c r="G11" s="12" t="str">
        <f>HYPERLINK("http://www.centcols.org/util/geo/visuAT.php?code=2-1357b","AT-2-1357b")</f>
        <v>AT-2-1357b</v>
      </c>
      <c r="H11" s="9" t="s">
        <v>40</v>
      </c>
      <c r="I11" s="9">
        <v>3109</v>
      </c>
      <c r="J11" s="10" t="s">
        <v>55</v>
      </c>
      <c r="K11" s="9">
        <v>0</v>
      </c>
      <c r="L11" s="9">
        <v>0</v>
      </c>
      <c r="M11" s="9" t="s">
        <v>129</v>
      </c>
      <c r="N11" s="9">
        <v>33</v>
      </c>
      <c r="O11" s="13">
        <v>342641</v>
      </c>
      <c r="P11" s="14">
        <v>5163182</v>
      </c>
      <c r="Q11" s="15">
        <v>12.945305555555555</v>
      </c>
      <c r="R11" s="15">
        <v>46.60375</v>
      </c>
      <c r="S11" s="9" t="s">
        <v>130</v>
      </c>
      <c r="T11" s="9" t="s">
        <v>131</v>
      </c>
    </row>
    <row r="12" spans="1:20" ht="12">
      <c r="A12" s="10" t="s">
        <v>132</v>
      </c>
      <c r="B12" s="11" t="s">
        <v>133</v>
      </c>
      <c r="C12" s="10" t="s">
        <v>54</v>
      </c>
      <c r="D12" s="10" t="s">
        <v>134</v>
      </c>
      <c r="E12" s="10" t="s">
        <v>135</v>
      </c>
      <c r="F12" s="9">
        <v>1360</v>
      </c>
      <c r="G12" s="12" t="str">
        <f>HYPERLINK("http://www.centcols.org/util/geo/visuAT.php?code=2-1360","AT-2-1360")</f>
        <v>AT-2-1360</v>
      </c>
      <c r="I12" s="9">
        <v>4113</v>
      </c>
      <c r="J12" s="10" t="s">
        <v>58</v>
      </c>
      <c r="K12" s="9">
        <v>10</v>
      </c>
      <c r="L12" s="9">
        <v>99</v>
      </c>
      <c r="N12" s="9">
        <v>33</v>
      </c>
      <c r="O12" s="13">
        <v>440654</v>
      </c>
      <c r="P12" s="14">
        <v>5150061</v>
      </c>
      <c r="Q12" s="15">
        <v>14.226555555555555</v>
      </c>
      <c r="R12" s="15">
        <v>46.5015</v>
      </c>
      <c r="S12" s="9" t="s">
        <v>136</v>
      </c>
      <c r="T12" s="9" t="s">
        <v>137</v>
      </c>
    </row>
    <row r="13" spans="1:20" ht="12">
      <c r="A13" s="10" t="s">
        <v>138</v>
      </c>
      <c r="B13" s="11" t="s">
        <v>139</v>
      </c>
      <c r="C13" s="10" t="s">
        <v>84</v>
      </c>
      <c r="D13" s="10" t="s">
        <v>140</v>
      </c>
      <c r="E13" s="10" t="s">
        <v>141</v>
      </c>
      <c r="F13" s="9">
        <v>1368</v>
      </c>
      <c r="G13" s="12" t="str">
        <f>HYPERLINK("http://www.centcols.org/util/geo/visuAT.php?code=2-1368","AT-2-1368")</f>
        <v>AT-2-1368</v>
      </c>
      <c r="H13" s="9" t="s">
        <v>41</v>
      </c>
      <c r="I13" s="9">
        <v>4113</v>
      </c>
      <c r="J13" s="10" t="s">
        <v>56</v>
      </c>
      <c r="K13" s="9">
        <v>0</v>
      </c>
      <c r="L13" s="9">
        <v>0</v>
      </c>
      <c r="M13" s="9" t="s">
        <v>57</v>
      </c>
      <c r="N13" s="9">
        <v>33</v>
      </c>
      <c r="O13" s="13">
        <v>443667</v>
      </c>
      <c r="P13" s="14">
        <v>5143105</v>
      </c>
      <c r="Q13" s="15">
        <v>14.266666666666667</v>
      </c>
      <c r="R13" s="15">
        <v>46.439166666666665</v>
      </c>
      <c r="S13" s="9" t="s">
        <v>142</v>
      </c>
      <c r="T13" s="9" t="s">
        <v>143</v>
      </c>
    </row>
    <row r="14" spans="1:20" ht="12">
      <c r="A14" s="10" t="s">
        <v>144</v>
      </c>
      <c r="C14" s="10" t="s">
        <v>59</v>
      </c>
      <c r="D14" s="10" t="s">
        <v>145</v>
      </c>
      <c r="E14" s="10" t="s">
        <v>145</v>
      </c>
      <c r="F14" s="9">
        <v>1376</v>
      </c>
      <c r="G14" s="12" t="str">
        <f>HYPERLINK("http://www.centcols.org/util/geo/visuAT.php?code=2-1376","AT-2-1376")</f>
        <v>AT-2-1376</v>
      </c>
      <c r="I14" s="9">
        <v>4114</v>
      </c>
      <c r="J14" s="10" t="s">
        <v>58</v>
      </c>
      <c r="K14" s="9">
        <v>10</v>
      </c>
      <c r="L14" s="9">
        <v>99</v>
      </c>
      <c r="N14" s="9">
        <v>33</v>
      </c>
      <c r="O14" s="13">
        <v>453613</v>
      </c>
      <c r="P14" s="14">
        <v>5149216</v>
      </c>
      <c r="Q14" s="15">
        <v>14.395527777777778</v>
      </c>
      <c r="R14" s="15">
        <v>46.49491666666667</v>
      </c>
      <c r="S14" s="9" t="s">
        <v>146</v>
      </c>
      <c r="T14" s="9" t="s">
        <v>147</v>
      </c>
    </row>
    <row r="15" spans="1:20" ht="12">
      <c r="A15" s="10" t="s">
        <v>4</v>
      </c>
      <c r="B15" s="11" t="s">
        <v>5</v>
      </c>
      <c r="C15" s="10" t="s">
        <v>149</v>
      </c>
      <c r="D15" s="10" t="s">
        <v>6</v>
      </c>
      <c r="E15" s="10" t="s">
        <v>7</v>
      </c>
      <c r="F15" s="9">
        <v>2504</v>
      </c>
      <c r="G15" s="12" t="str">
        <f>HYPERLINK("http://www.centcols.org/util/geo/visuAT.php?code=2-2504","AT-2-2504")</f>
        <v>AT-2-2504</v>
      </c>
      <c r="I15" s="9">
        <v>3105</v>
      </c>
      <c r="K15" s="9">
        <v>20</v>
      </c>
      <c r="L15" s="9">
        <v>99</v>
      </c>
      <c r="N15" s="9">
        <v>33</v>
      </c>
      <c r="O15" s="13">
        <v>376472</v>
      </c>
      <c r="P15" s="14">
        <v>5197860</v>
      </c>
      <c r="Q15" s="15">
        <v>13.3775</v>
      </c>
      <c r="R15" s="15">
        <v>46.922777777777775</v>
      </c>
      <c r="S15" s="9" t="s">
        <v>8</v>
      </c>
      <c r="T15" s="9" t="s">
        <v>9</v>
      </c>
    </row>
    <row r="16" spans="1:20" ht="12">
      <c r="A16" s="10" t="s">
        <v>10</v>
      </c>
      <c r="B16" s="9" t="s">
        <v>11</v>
      </c>
      <c r="C16" s="10" t="s">
        <v>53</v>
      </c>
      <c r="D16" s="10" t="s">
        <v>12</v>
      </c>
      <c r="E16" s="10" t="s">
        <v>13</v>
      </c>
      <c r="F16" s="9">
        <v>2504</v>
      </c>
      <c r="G16" s="12" t="str">
        <f>HYPERLINK("http://www.centcols.org/util/geo/visuAT.php?code=2-2504a","AT-2-2504a")</f>
        <v>AT-2-2504a</v>
      </c>
      <c r="H16" s="9" t="s">
        <v>42</v>
      </c>
      <c r="I16" s="9">
        <v>3227</v>
      </c>
      <c r="J16" s="10" t="s">
        <v>87</v>
      </c>
      <c r="K16" s="9">
        <v>0</v>
      </c>
      <c r="L16" s="9">
        <v>0</v>
      </c>
      <c r="M16" s="9" t="s">
        <v>151</v>
      </c>
      <c r="N16" s="9">
        <v>33</v>
      </c>
      <c r="O16" s="13">
        <v>336273</v>
      </c>
      <c r="P16" s="14">
        <v>5216620</v>
      </c>
      <c r="Q16" s="15">
        <v>12.843055555555555</v>
      </c>
      <c r="R16" s="15">
        <v>47.08277777777778</v>
      </c>
      <c r="S16" s="9" t="s">
        <v>14</v>
      </c>
      <c r="T16" s="9" t="s">
        <v>15</v>
      </c>
    </row>
    <row r="17" spans="1:20" ht="12">
      <c r="A17" s="10" t="s">
        <v>16</v>
      </c>
      <c r="B17" s="11" t="s">
        <v>17</v>
      </c>
      <c r="C17" s="10" t="s">
        <v>149</v>
      </c>
      <c r="D17" s="10" t="s">
        <v>18</v>
      </c>
      <c r="E17" s="10" t="s">
        <v>19</v>
      </c>
      <c r="F17" s="9">
        <v>2505</v>
      </c>
      <c r="G17" s="12" t="str">
        <f>HYPERLINK("http://www.centcols.org/util/geo/visuAT.php?code=2-2505a","AT-2-2505a")</f>
        <v>AT-2-2505a</v>
      </c>
      <c r="I17" s="9">
        <v>3227</v>
      </c>
      <c r="K17" s="9">
        <v>20</v>
      </c>
      <c r="L17" s="9">
        <v>99</v>
      </c>
      <c r="N17" s="9">
        <v>33</v>
      </c>
      <c r="O17" s="13">
        <v>337543</v>
      </c>
      <c r="P17" s="14">
        <v>5215226</v>
      </c>
      <c r="Q17" s="15">
        <v>12.860277777777778</v>
      </c>
      <c r="R17" s="15">
        <v>47.07055555555556</v>
      </c>
      <c r="S17" s="9" t="s">
        <v>20</v>
      </c>
      <c r="T17" s="9" t="s">
        <v>21</v>
      </c>
    </row>
    <row r="18" spans="1:20" ht="12">
      <c r="A18" s="10" t="s">
        <v>164</v>
      </c>
      <c r="B18" s="9" t="s">
        <v>165</v>
      </c>
      <c r="C18" s="10" t="s">
        <v>149</v>
      </c>
      <c r="D18" s="10" t="s">
        <v>166</v>
      </c>
      <c r="E18" s="10" t="s">
        <v>167</v>
      </c>
      <c r="F18" s="9">
        <v>3412</v>
      </c>
      <c r="G18" s="12" t="str">
        <f>HYPERLINK("http://www.centcols.org/util/geo/visuAT.php?code=2-3412","AT-2-3412")</f>
        <v>AT-2-3412</v>
      </c>
      <c r="I18" s="9">
        <v>3226</v>
      </c>
      <c r="K18" s="9">
        <v>20</v>
      </c>
      <c r="L18" s="9">
        <v>99</v>
      </c>
      <c r="M18" s="9" t="s">
        <v>155</v>
      </c>
      <c r="N18" s="9">
        <v>33</v>
      </c>
      <c r="O18" s="13">
        <v>322795</v>
      </c>
      <c r="P18" s="14">
        <v>5218243</v>
      </c>
      <c r="Q18" s="15">
        <v>12.665</v>
      </c>
      <c r="R18" s="15">
        <v>47.09388888888889</v>
      </c>
      <c r="S18" s="9" t="s">
        <v>168</v>
      </c>
      <c r="T18" s="9" t="s">
        <v>169</v>
      </c>
    </row>
    <row r="19" spans="1:20" ht="24">
      <c r="A19" s="10" t="s">
        <v>170</v>
      </c>
      <c r="B19" s="9" t="s">
        <v>171</v>
      </c>
      <c r="C19" s="10" t="s">
        <v>153</v>
      </c>
      <c r="D19" s="10" t="s">
        <v>172</v>
      </c>
      <c r="E19" s="10" t="s">
        <v>173</v>
      </c>
      <c r="F19" s="9">
        <v>3424</v>
      </c>
      <c r="G19" s="12" t="str">
        <f>HYPERLINK("http://www.centcols.org/util/geo/visuAT.php?code=2-3436","AT-2-3436")</f>
        <v>AT-2-3436</v>
      </c>
      <c r="I19" s="9">
        <v>3227</v>
      </c>
      <c r="K19" s="9">
        <v>20</v>
      </c>
      <c r="L19" s="9">
        <v>99</v>
      </c>
      <c r="M19" s="9" t="s">
        <v>155</v>
      </c>
      <c r="N19" s="9">
        <v>33</v>
      </c>
      <c r="O19" s="13">
        <v>323746</v>
      </c>
      <c r="P19" s="14">
        <v>5217597</v>
      </c>
      <c r="Q19" s="15">
        <v>12.677777777777777</v>
      </c>
      <c r="R19" s="15">
        <v>47.08833333333333</v>
      </c>
      <c r="S19" s="9" t="s">
        <v>174</v>
      </c>
      <c r="T19" s="9" t="s">
        <v>163</v>
      </c>
    </row>
    <row r="20" spans="1:20" ht="12">
      <c r="A20" s="10" t="s">
        <v>176</v>
      </c>
      <c r="B20" s="11" t="s">
        <v>177</v>
      </c>
      <c r="C20" s="10" t="s">
        <v>148</v>
      </c>
      <c r="D20" s="10" t="s">
        <v>178</v>
      </c>
      <c r="E20" s="10" t="s">
        <v>179</v>
      </c>
      <c r="F20" s="9">
        <v>1648</v>
      </c>
      <c r="G20" s="12" t="str">
        <f>HYPERLINK("http://www.centcols.org/util/geo/visuAT.php?code=3-1648","AT-3-1648")</f>
        <v>AT-3-1648</v>
      </c>
      <c r="I20" s="9">
        <v>4212</v>
      </c>
      <c r="J20" s="10" t="s">
        <v>52</v>
      </c>
      <c r="K20" s="9">
        <v>15</v>
      </c>
      <c r="L20" s="9">
        <v>99</v>
      </c>
      <c r="N20" s="9">
        <v>33</v>
      </c>
      <c r="O20" s="13">
        <v>554911</v>
      </c>
      <c r="P20" s="14">
        <v>5285934</v>
      </c>
      <c r="Q20" s="15">
        <v>15.732222222222223</v>
      </c>
      <c r="R20" s="15">
        <v>47.724444444444444</v>
      </c>
      <c r="S20" s="9" t="s">
        <v>180</v>
      </c>
      <c r="T20" s="9" t="s">
        <v>181</v>
      </c>
    </row>
    <row r="21" spans="1:20" ht="12">
      <c r="A21" s="10" t="s">
        <v>182</v>
      </c>
      <c r="B21" s="11" t="s">
        <v>183</v>
      </c>
      <c r="C21" s="10" t="s">
        <v>54</v>
      </c>
      <c r="D21" s="10" t="s">
        <v>184</v>
      </c>
      <c r="E21" s="10" t="s">
        <v>185</v>
      </c>
      <c r="F21" s="9">
        <v>1850</v>
      </c>
      <c r="G21" s="12" t="str">
        <f>HYPERLINK("http://www.centcols.org/util/geo/visuAT.php?code=3-1850","AT-3-1850")</f>
        <v>AT-3-1850</v>
      </c>
      <c r="I21" s="9">
        <v>4212</v>
      </c>
      <c r="J21" s="10" t="s">
        <v>52</v>
      </c>
      <c r="K21" s="9">
        <v>15</v>
      </c>
      <c r="L21" s="9">
        <v>99</v>
      </c>
      <c r="M21" s="9" t="s">
        <v>61</v>
      </c>
      <c r="N21" s="9">
        <v>33</v>
      </c>
      <c r="O21" s="13">
        <v>553869</v>
      </c>
      <c r="P21" s="14">
        <v>5283670</v>
      </c>
      <c r="Q21" s="15">
        <v>15.718055555555555</v>
      </c>
      <c r="R21" s="15">
        <v>47.704166666666666</v>
      </c>
      <c r="S21" s="9" t="s">
        <v>186</v>
      </c>
      <c r="T21" s="9" t="s">
        <v>187</v>
      </c>
    </row>
    <row r="22" spans="1:20" ht="12">
      <c r="A22" s="10" t="s">
        <v>188</v>
      </c>
      <c r="C22" s="10" t="s">
        <v>189</v>
      </c>
      <c r="D22" s="10" t="s">
        <v>190</v>
      </c>
      <c r="E22" s="10" t="s">
        <v>191</v>
      </c>
      <c r="F22" s="9">
        <v>748</v>
      </c>
      <c r="G22" s="12" t="str">
        <f>HYPERLINK("http://www.centcols.org/util/geo/visuAT.php?code=4-0748","AT-4-0748")</f>
        <v>AT-4-0748</v>
      </c>
      <c r="H22" s="9" t="s">
        <v>43</v>
      </c>
      <c r="I22" s="9">
        <v>4313</v>
      </c>
      <c r="J22" s="10" t="s">
        <v>192</v>
      </c>
      <c r="K22" s="9">
        <v>0</v>
      </c>
      <c r="L22" s="9">
        <v>0</v>
      </c>
      <c r="N22" s="9">
        <v>33</v>
      </c>
      <c r="O22" s="13">
        <v>449641</v>
      </c>
      <c r="P22" s="14">
        <v>5379279</v>
      </c>
      <c r="Q22" s="15">
        <v>14.317416666666666</v>
      </c>
      <c r="R22" s="15">
        <v>48.56458333333333</v>
      </c>
      <c r="S22" s="9" t="s">
        <v>193</v>
      </c>
      <c r="T22" s="9" t="s">
        <v>194</v>
      </c>
    </row>
    <row r="23" spans="1:20" ht="12">
      <c r="A23" s="10" t="s">
        <v>195</v>
      </c>
      <c r="B23" s="11" t="s">
        <v>196</v>
      </c>
      <c r="C23" s="10" t="s">
        <v>59</v>
      </c>
      <c r="D23" s="10" t="s">
        <v>175</v>
      </c>
      <c r="E23" s="10" t="s">
        <v>175</v>
      </c>
      <c r="F23" s="9">
        <v>948</v>
      </c>
      <c r="G23" s="12" t="str">
        <f>HYPERLINK("http://www.centcols.org/util/geo/visuAT.php?code=4-0948","AT-4-0948")</f>
        <v>AT-4-0948</v>
      </c>
      <c r="I23" s="9">
        <v>4201</v>
      </c>
      <c r="J23" s="10" t="s">
        <v>52</v>
      </c>
      <c r="K23" s="9">
        <v>15</v>
      </c>
      <c r="L23" s="9">
        <v>99</v>
      </c>
      <c r="N23" s="9">
        <v>33</v>
      </c>
      <c r="O23" s="13">
        <v>448292</v>
      </c>
      <c r="P23" s="14">
        <v>5308536</v>
      </c>
      <c r="Q23" s="15">
        <v>14.307777777777778</v>
      </c>
      <c r="R23" s="15">
        <v>47.92805555555555</v>
      </c>
      <c r="S23" s="9" t="s">
        <v>197</v>
      </c>
      <c r="T23" s="9" t="s">
        <v>198</v>
      </c>
    </row>
    <row r="24" spans="1:20" ht="12">
      <c r="A24" s="10" t="s">
        <v>199</v>
      </c>
      <c r="B24" s="9" t="s">
        <v>200</v>
      </c>
      <c r="C24" s="10" t="s">
        <v>201</v>
      </c>
      <c r="D24" s="10" t="s">
        <v>202</v>
      </c>
      <c r="E24" s="10" t="s">
        <v>203</v>
      </c>
      <c r="F24" s="9">
        <v>957</v>
      </c>
      <c r="G24" s="12" t="str">
        <f>HYPERLINK("http://www.centcols.org/util/geo/visuAT.php?code=4-0957","AT-4-0957")</f>
        <v>AT-4-0957</v>
      </c>
      <c r="H24" s="9" t="s">
        <v>44</v>
      </c>
      <c r="I24" s="9">
        <v>3217</v>
      </c>
      <c r="J24" s="10" t="s">
        <v>204</v>
      </c>
      <c r="K24" s="9">
        <v>0</v>
      </c>
      <c r="L24" s="9">
        <v>0</v>
      </c>
      <c r="M24" s="9" t="s">
        <v>151</v>
      </c>
      <c r="N24" s="9">
        <v>33</v>
      </c>
      <c r="O24" s="13">
        <v>387645</v>
      </c>
      <c r="P24" s="14">
        <v>5271968</v>
      </c>
      <c r="Q24" s="15">
        <v>13.505555555555556</v>
      </c>
      <c r="R24" s="15">
        <v>47.591388888888886</v>
      </c>
      <c r="S24" s="9" t="s">
        <v>205</v>
      </c>
      <c r="T24" s="9" t="s">
        <v>206</v>
      </c>
    </row>
    <row r="25" spans="1:20" ht="12">
      <c r="A25" s="10" t="s">
        <v>1</v>
      </c>
      <c r="B25" s="11" t="s">
        <v>2</v>
      </c>
      <c r="C25" s="10" t="s">
        <v>201</v>
      </c>
      <c r="D25" s="10" t="s">
        <v>3</v>
      </c>
      <c r="E25" s="10" t="s">
        <v>209</v>
      </c>
      <c r="F25" s="9">
        <v>1274</v>
      </c>
      <c r="G25" s="12" t="str">
        <f>HYPERLINK("http://www.centcols.org/util/geo/visuAT.php?code=5-1274","AT-5-1274")</f>
        <v>AT-5-1274</v>
      </c>
      <c r="H25" s="9" t="s">
        <v>45</v>
      </c>
      <c r="I25" s="9">
        <v>3220</v>
      </c>
      <c r="J25" s="10" t="s">
        <v>210</v>
      </c>
      <c r="K25" s="9">
        <v>0</v>
      </c>
      <c r="L25" s="9">
        <v>0</v>
      </c>
      <c r="N25" s="9">
        <v>33</v>
      </c>
      <c r="O25" s="13">
        <v>304173</v>
      </c>
      <c r="P25" s="14">
        <v>5242715</v>
      </c>
      <c r="Q25" s="15">
        <v>12.409166666666666</v>
      </c>
      <c r="R25" s="15">
        <v>47.30861111111111</v>
      </c>
      <c r="S25" s="9" t="s">
        <v>211</v>
      </c>
      <c r="T25" s="9" t="s">
        <v>212</v>
      </c>
    </row>
    <row r="26" spans="1:20" ht="12">
      <c r="A26" s="10" t="s">
        <v>213</v>
      </c>
      <c r="B26" s="11" t="s">
        <v>214</v>
      </c>
      <c r="C26" s="10" t="s">
        <v>54</v>
      </c>
      <c r="D26" s="10" t="s">
        <v>215</v>
      </c>
      <c r="E26" s="10" t="s">
        <v>216</v>
      </c>
      <c r="F26" s="9">
        <v>1313</v>
      </c>
      <c r="G26" s="12" t="str">
        <f>HYPERLINK("http://www.centcols.org/util/geo/visuAT.php?code=5-1313","AT-5-1313")</f>
        <v>AT-5-1313</v>
      </c>
      <c r="I26" s="9">
        <v>3217</v>
      </c>
      <c r="J26" s="10" t="s">
        <v>58</v>
      </c>
      <c r="K26" s="9">
        <v>10</v>
      </c>
      <c r="L26" s="9">
        <v>99</v>
      </c>
      <c r="N26" s="9">
        <v>33</v>
      </c>
      <c r="O26" s="13">
        <v>384663</v>
      </c>
      <c r="P26" s="14">
        <v>5258469</v>
      </c>
      <c r="Q26" s="15">
        <v>13.469444444444445</v>
      </c>
      <c r="R26" s="15">
        <v>47.46944444444444</v>
      </c>
      <c r="S26" s="9" t="s">
        <v>217</v>
      </c>
      <c r="T26" s="9" t="s">
        <v>218</v>
      </c>
    </row>
    <row r="27" spans="1:20" ht="12">
      <c r="A27" s="10" t="s">
        <v>219</v>
      </c>
      <c r="C27" s="10" t="s">
        <v>149</v>
      </c>
      <c r="D27" s="10" t="s">
        <v>220</v>
      </c>
      <c r="E27" s="10" t="s">
        <v>221</v>
      </c>
      <c r="F27" s="9">
        <v>1314</v>
      </c>
      <c r="G27" s="12" t="str">
        <f>HYPERLINK("http://www.centcols.org/util/geo/visuAT.php?code=5-1314","AT-5-1314")</f>
        <v>AT-5-1314</v>
      </c>
      <c r="I27" s="9">
        <v>3215</v>
      </c>
      <c r="K27" s="9">
        <v>20</v>
      </c>
      <c r="L27" s="9">
        <v>99</v>
      </c>
      <c r="N27" s="9">
        <v>33</v>
      </c>
      <c r="O27" s="13">
        <v>327493</v>
      </c>
      <c r="P27" s="14">
        <v>5268896</v>
      </c>
      <c r="Q27" s="15">
        <v>12.707222222222223</v>
      </c>
      <c r="R27" s="15">
        <v>47.550555555555555</v>
      </c>
      <c r="S27" s="9" t="s">
        <v>222</v>
      </c>
      <c r="T27" s="9" t="s">
        <v>223</v>
      </c>
    </row>
    <row r="28" spans="1:20" ht="12">
      <c r="A28" s="10" t="s">
        <v>224</v>
      </c>
      <c r="C28" s="10" t="s">
        <v>54</v>
      </c>
      <c r="D28" s="10" t="s">
        <v>225</v>
      </c>
      <c r="E28" s="10" t="s">
        <v>226</v>
      </c>
      <c r="F28" s="9">
        <v>1521</v>
      </c>
      <c r="G28" s="12" t="str">
        <f>HYPERLINK("http://www.centcols.org/util/geo/visuAT.php?code=5-1521","AT-5-1521")</f>
        <v>AT-5-1521</v>
      </c>
      <c r="I28" s="9">
        <v>3210</v>
      </c>
      <c r="J28" s="10" t="s">
        <v>52</v>
      </c>
      <c r="K28" s="9">
        <v>15</v>
      </c>
      <c r="L28" s="9">
        <v>99</v>
      </c>
      <c r="N28" s="9">
        <v>33</v>
      </c>
      <c r="O28" s="13">
        <v>372661</v>
      </c>
      <c r="P28" s="14">
        <v>5281542</v>
      </c>
      <c r="Q28" s="15">
        <v>13.303555555555555</v>
      </c>
      <c r="R28" s="15">
        <v>47.67472222222222</v>
      </c>
      <c r="S28" s="9" t="s">
        <v>227</v>
      </c>
      <c r="T28" s="9" t="s">
        <v>228</v>
      </c>
    </row>
    <row r="29" spans="1:20" ht="24">
      <c r="A29" s="10" t="s">
        <v>229</v>
      </c>
      <c r="B29" s="9" t="s">
        <v>230</v>
      </c>
      <c r="C29" s="10" t="s">
        <v>231</v>
      </c>
      <c r="D29" s="10" t="s">
        <v>232</v>
      </c>
      <c r="E29" s="10" t="s">
        <v>233</v>
      </c>
      <c r="F29" s="9">
        <v>1531</v>
      </c>
      <c r="G29" s="12" t="str">
        <f>HYPERLINK("http://www.centcols.org/util/geo/visuAT.php?code=5-1531","AT-5-1531")</f>
        <v>AT-5-1531</v>
      </c>
      <c r="H29" s="9" t="s">
        <v>46</v>
      </c>
      <c r="I29" s="9">
        <v>3219</v>
      </c>
      <c r="J29" s="10" t="s">
        <v>234</v>
      </c>
      <c r="K29" s="9">
        <v>0</v>
      </c>
      <c r="L29" s="9">
        <v>0</v>
      </c>
      <c r="N29" s="9">
        <v>33</v>
      </c>
      <c r="O29" s="13">
        <v>281376</v>
      </c>
      <c r="P29" s="14">
        <v>5236223</v>
      </c>
      <c r="Q29" s="15">
        <v>12.11111111111111</v>
      </c>
      <c r="R29" s="15">
        <v>47.24305555555556</v>
      </c>
      <c r="S29" s="9" t="s">
        <v>235</v>
      </c>
      <c r="T29" s="9" t="s">
        <v>22</v>
      </c>
    </row>
    <row r="30" spans="1:20" ht="12">
      <c r="A30" s="10" t="s">
        <v>23</v>
      </c>
      <c r="B30" s="11" t="s">
        <v>24</v>
      </c>
      <c r="C30" s="10" t="s">
        <v>54</v>
      </c>
      <c r="D30" s="10" t="s">
        <v>25</v>
      </c>
      <c r="E30" s="10" t="s">
        <v>26</v>
      </c>
      <c r="F30" s="9">
        <v>1542</v>
      </c>
      <c r="G30" s="12" t="str">
        <f>HYPERLINK("http://www.centcols.org/util/geo/visuAT.php?code=5-1543","AT-5-1543")</f>
        <v>AT-5-1543</v>
      </c>
      <c r="I30" s="9">
        <v>3211</v>
      </c>
      <c r="K30" s="9">
        <v>20</v>
      </c>
      <c r="L30" s="9">
        <v>99</v>
      </c>
      <c r="N30" s="9">
        <v>33</v>
      </c>
      <c r="O30" s="13">
        <v>384348</v>
      </c>
      <c r="P30" s="14">
        <v>5276387</v>
      </c>
      <c r="Q30" s="15">
        <v>13.460555555555555</v>
      </c>
      <c r="R30" s="15">
        <v>47.63055555555555</v>
      </c>
      <c r="S30" s="9" t="s">
        <v>27</v>
      </c>
      <c r="T30" s="9" t="s">
        <v>28</v>
      </c>
    </row>
    <row r="31" spans="1:20" ht="12">
      <c r="A31" s="10" t="s">
        <v>29</v>
      </c>
      <c r="B31" s="11" t="s">
        <v>30</v>
      </c>
      <c r="C31" s="10" t="s">
        <v>104</v>
      </c>
      <c r="D31" s="10" t="s">
        <v>31</v>
      </c>
      <c r="E31" s="10" t="s">
        <v>32</v>
      </c>
      <c r="F31" s="9">
        <v>1739</v>
      </c>
      <c r="G31" s="12" t="str">
        <f>HYPERLINK("http://www.centcols.org/util/geo/visuAT.php?code=5-1739","AT-5-1739")</f>
        <v>AT-5-1739</v>
      </c>
      <c r="I31" s="9">
        <v>3223</v>
      </c>
      <c r="K31" s="9">
        <v>20</v>
      </c>
      <c r="L31" s="9">
        <v>99</v>
      </c>
      <c r="N31" s="9">
        <v>33</v>
      </c>
      <c r="O31" s="13">
        <v>384209</v>
      </c>
      <c r="P31" s="14">
        <v>5236429</v>
      </c>
      <c r="Q31" s="15">
        <v>13.469166666666666</v>
      </c>
      <c r="R31" s="15">
        <v>47.27111111111111</v>
      </c>
      <c r="S31" s="9" t="s">
        <v>33</v>
      </c>
      <c r="T31" s="9" t="s">
        <v>34</v>
      </c>
    </row>
    <row r="32" spans="1:20" ht="12">
      <c r="A32" s="10" t="s">
        <v>239</v>
      </c>
      <c r="B32" s="11" t="s">
        <v>240</v>
      </c>
      <c r="C32" s="10" t="s">
        <v>149</v>
      </c>
      <c r="D32" s="10" t="s">
        <v>241</v>
      </c>
      <c r="E32" s="10" t="s">
        <v>242</v>
      </c>
      <c r="F32" s="9">
        <v>2375</v>
      </c>
      <c r="G32" s="12" t="str">
        <f>HYPERLINK("http://www.centcols.org/util/geo/visuAT.php?code=5-2375a","AT-5-2375a")</f>
        <v>AT-5-2375a</v>
      </c>
      <c r="I32" s="9">
        <v>2375</v>
      </c>
      <c r="K32" s="9">
        <v>20</v>
      </c>
      <c r="L32" s="9">
        <v>99</v>
      </c>
      <c r="N32" s="9">
        <v>33</v>
      </c>
      <c r="O32" s="13">
        <v>300890</v>
      </c>
      <c r="P32" s="14">
        <v>5231391</v>
      </c>
      <c r="Q32" s="15">
        <v>12.370833333333334</v>
      </c>
      <c r="R32" s="15">
        <v>47.20583333333333</v>
      </c>
      <c r="S32" s="9" t="s">
        <v>243</v>
      </c>
      <c r="T32" s="9" t="s">
        <v>244</v>
      </c>
    </row>
    <row r="33" spans="1:20" ht="12">
      <c r="A33" s="10" t="s">
        <v>245</v>
      </c>
      <c r="B33" s="11" t="s">
        <v>246</v>
      </c>
      <c r="C33" s="10" t="s">
        <v>149</v>
      </c>
      <c r="D33" s="10" t="s">
        <v>156</v>
      </c>
      <c r="E33" s="10" t="s">
        <v>237</v>
      </c>
      <c r="F33" s="9">
        <v>2385</v>
      </c>
      <c r="G33" s="12" t="str">
        <f>HYPERLINK("http://www.centcols.org/util/geo/visuAT.php?code=5-2385","AT-5-2385")</f>
        <v>AT-5-2385</v>
      </c>
      <c r="I33" s="9">
        <v>2385</v>
      </c>
      <c r="K33" s="9">
        <v>20</v>
      </c>
      <c r="L33" s="9">
        <v>99</v>
      </c>
      <c r="N33" s="9">
        <v>33</v>
      </c>
      <c r="O33" s="13">
        <v>290552</v>
      </c>
      <c r="P33" s="14">
        <v>5228504</v>
      </c>
      <c r="Q33" s="15">
        <v>12.235833333333334</v>
      </c>
      <c r="R33" s="15">
        <v>47.17666666666667</v>
      </c>
      <c r="S33" s="9" t="s">
        <v>247</v>
      </c>
      <c r="T33" s="9" t="s">
        <v>248</v>
      </c>
    </row>
    <row r="34" spans="1:20" ht="12">
      <c r="A34" s="10" t="s">
        <v>249</v>
      </c>
      <c r="B34" s="11" t="s">
        <v>250</v>
      </c>
      <c r="C34" s="10" t="s">
        <v>150</v>
      </c>
      <c r="D34" s="10" t="s">
        <v>251</v>
      </c>
      <c r="E34" s="10" t="s">
        <v>252</v>
      </c>
      <c r="F34" s="9">
        <v>2404</v>
      </c>
      <c r="G34" s="12" t="str">
        <f>HYPERLINK("http://www.centcols.org/util/geo/visuAT.php?code=5-2406","AT-5-2406")</f>
        <v>AT-5-2406</v>
      </c>
      <c r="H34" s="9" t="s">
        <v>47</v>
      </c>
      <c r="I34" s="9">
        <v>3227</v>
      </c>
      <c r="J34" s="10" t="s">
        <v>87</v>
      </c>
      <c r="K34" s="9">
        <v>0</v>
      </c>
      <c r="L34" s="9">
        <v>0</v>
      </c>
      <c r="N34" s="9">
        <v>33</v>
      </c>
      <c r="O34" s="13">
        <v>335328</v>
      </c>
      <c r="P34" s="14">
        <v>5220570</v>
      </c>
      <c r="Q34" s="15">
        <v>12.829166666666667</v>
      </c>
      <c r="R34" s="15">
        <v>47.11805555555556</v>
      </c>
      <c r="S34" s="9" t="s">
        <v>253</v>
      </c>
      <c r="T34" s="9" t="s">
        <v>254</v>
      </c>
    </row>
    <row r="35" spans="1:20" ht="12">
      <c r="A35" s="10" t="s">
        <v>255</v>
      </c>
      <c r="C35" s="10" t="s">
        <v>207</v>
      </c>
      <c r="D35" s="10" t="s">
        <v>256</v>
      </c>
      <c r="E35" s="10" t="s">
        <v>257</v>
      </c>
      <c r="F35" s="9">
        <v>2411</v>
      </c>
      <c r="G35" s="12" t="str">
        <f>HYPERLINK("http://www.centcols.org/util/geo/visuAT.php?code=5-2411","AT-5-2411")</f>
        <v>AT-5-2411</v>
      </c>
      <c r="I35" s="9">
        <v>2411</v>
      </c>
      <c r="J35" s="10" t="s">
        <v>52</v>
      </c>
      <c r="K35" s="9">
        <v>15</v>
      </c>
      <c r="L35" s="9">
        <v>99</v>
      </c>
      <c r="N35" s="9">
        <v>33</v>
      </c>
      <c r="O35" s="13">
        <v>341773</v>
      </c>
      <c r="P35" s="14">
        <v>5258668</v>
      </c>
      <c r="Q35" s="15">
        <v>12.900555555555556</v>
      </c>
      <c r="R35" s="15">
        <v>47.46222222222222</v>
      </c>
      <c r="S35" s="9" t="s">
        <v>258</v>
      </c>
      <c r="T35" s="9" t="s">
        <v>0</v>
      </c>
    </row>
    <row r="36" spans="1:20" ht="12">
      <c r="A36" s="10" t="s">
        <v>157</v>
      </c>
      <c r="B36" s="9" t="s">
        <v>158</v>
      </c>
      <c r="C36" s="10" t="s">
        <v>149</v>
      </c>
      <c r="D36" s="10" t="s">
        <v>159</v>
      </c>
      <c r="E36" s="10" t="s">
        <v>160</v>
      </c>
      <c r="F36" s="9">
        <v>3360</v>
      </c>
      <c r="G36" s="12" t="str">
        <f>HYPERLINK("http://www.centcols.org/util/geo/visuAT.php?code=5-3407","AT-5-3407")</f>
        <v>AT-5-3407</v>
      </c>
      <c r="I36" s="9">
        <v>3226</v>
      </c>
      <c r="K36" s="9">
        <v>20</v>
      </c>
      <c r="L36" s="9">
        <v>99</v>
      </c>
      <c r="M36" s="9" t="s">
        <v>155</v>
      </c>
      <c r="N36" s="9">
        <v>33</v>
      </c>
      <c r="O36" s="13">
        <v>299505</v>
      </c>
      <c r="P36" s="14">
        <v>5220962</v>
      </c>
      <c r="Q36" s="15">
        <v>12.357222222222223</v>
      </c>
      <c r="R36" s="15">
        <v>47.111666666666665</v>
      </c>
      <c r="S36" s="9" t="s">
        <v>161</v>
      </c>
      <c r="T36" s="9" t="s">
        <v>162</v>
      </c>
    </row>
    <row r="37" spans="1:20" ht="12">
      <c r="A37" s="10" t="s">
        <v>286</v>
      </c>
      <c r="B37" s="11" t="s">
        <v>287</v>
      </c>
      <c r="C37" s="10" t="s">
        <v>54</v>
      </c>
      <c r="D37" s="10" t="s">
        <v>35</v>
      </c>
      <c r="E37" s="10" t="s">
        <v>288</v>
      </c>
      <c r="F37" s="9">
        <v>1788</v>
      </c>
      <c r="G37" s="12" t="str">
        <f>HYPERLINK("http://www.centcols.org/util/geo/visuAT.php?code=6-1788a","AT-6-1788a")</f>
        <v>AT-6-1788a</v>
      </c>
      <c r="I37" s="9">
        <v>4213</v>
      </c>
      <c r="K37" s="9">
        <v>20</v>
      </c>
      <c r="L37" s="9">
        <v>99</v>
      </c>
      <c r="N37" s="9">
        <v>33</v>
      </c>
      <c r="O37" s="13">
        <v>443010</v>
      </c>
      <c r="P37" s="14">
        <v>5249893</v>
      </c>
      <c r="Q37" s="15">
        <v>14.244722222222222</v>
      </c>
      <c r="R37" s="15">
        <v>47.4</v>
      </c>
      <c r="S37" s="9" t="s">
        <v>289</v>
      </c>
      <c r="T37" s="9" t="s">
        <v>290</v>
      </c>
    </row>
    <row r="38" spans="1:20" ht="12">
      <c r="A38" s="10" t="s">
        <v>291</v>
      </c>
      <c r="C38" s="10" t="s">
        <v>208</v>
      </c>
      <c r="D38" s="10" t="s">
        <v>292</v>
      </c>
      <c r="E38" s="10" t="s">
        <v>293</v>
      </c>
      <c r="F38" s="9">
        <v>2597</v>
      </c>
      <c r="G38" s="12" t="str">
        <f>HYPERLINK("http://www.centcols.org/util/geo/visuAT.php?code=6-2597","AT-6-2597")</f>
        <v>AT-6-2597</v>
      </c>
      <c r="I38" s="9">
        <v>3217</v>
      </c>
      <c r="J38" s="10" t="s">
        <v>52</v>
      </c>
      <c r="K38" s="9">
        <v>15</v>
      </c>
      <c r="L38" s="9">
        <v>99</v>
      </c>
      <c r="N38" s="9">
        <v>33</v>
      </c>
      <c r="O38" s="13">
        <v>398066</v>
      </c>
      <c r="P38" s="14">
        <v>5256183</v>
      </c>
      <c r="Q38" s="15">
        <v>13.647777777777778</v>
      </c>
      <c r="R38" s="15">
        <v>47.45111111111111</v>
      </c>
      <c r="S38" s="9" t="s">
        <v>294</v>
      </c>
      <c r="T38" s="9" t="s">
        <v>295</v>
      </c>
    </row>
    <row r="39" spans="1:20" ht="12">
      <c r="A39" s="10" t="s">
        <v>296</v>
      </c>
      <c r="B39" s="11" t="s">
        <v>297</v>
      </c>
      <c r="C39" s="10" t="s">
        <v>60</v>
      </c>
      <c r="D39" s="10" t="s">
        <v>298</v>
      </c>
      <c r="E39" s="10" t="s">
        <v>299</v>
      </c>
      <c r="F39" s="9">
        <v>1894</v>
      </c>
      <c r="G39" s="12" t="str">
        <f>HYPERLINK("http://www.centcols.org/util/geo/visuAT.php?code=7-1894","AT-7-1894")</f>
        <v>AT-7-1894</v>
      </c>
      <c r="H39" s="9" t="s">
        <v>48</v>
      </c>
      <c r="I39" s="9">
        <v>2220</v>
      </c>
      <c r="J39" s="10" t="s">
        <v>300</v>
      </c>
      <c r="K39" s="9">
        <v>0</v>
      </c>
      <c r="L39" s="9">
        <v>0</v>
      </c>
      <c r="N39" s="9">
        <v>32</v>
      </c>
      <c r="O39" s="13">
        <v>625123</v>
      </c>
      <c r="P39" s="14">
        <v>5238442</v>
      </c>
      <c r="Q39" s="15">
        <v>10.654722222222222</v>
      </c>
      <c r="R39" s="15">
        <v>47.2875</v>
      </c>
      <c r="S39" s="9" t="s">
        <v>301</v>
      </c>
      <c r="T39" s="9" t="s">
        <v>302</v>
      </c>
    </row>
    <row r="40" spans="1:20" ht="24">
      <c r="A40" s="10" t="s">
        <v>303</v>
      </c>
      <c r="C40" s="10" t="s">
        <v>304</v>
      </c>
      <c r="D40" s="10" t="s">
        <v>305</v>
      </c>
      <c r="E40" s="10" t="s">
        <v>306</v>
      </c>
      <c r="F40" s="9">
        <v>2008</v>
      </c>
      <c r="G40" s="12" t="str">
        <f>HYPERLINK("http://www.centcols.org/util/geo/visuAT.php?code=7-2008","AT-7-2008")</f>
        <v>AT-7-2008</v>
      </c>
      <c r="I40" s="9">
        <v>2221</v>
      </c>
      <c r="J40" s="10" t="s">
        <v>52</v>
      </c>
      <c r="K40" s="9">
        <v>15</v>
      </c>
      <c r="L40" s="9">
        <v>99</v>
      </c>
      <c r="N40" s="9">
        <v>32</v>
      </c>
      <c r="O40" s="13">
        <v>633540</v>
      </c>
      <c r="P40" s="14">
        <v>5245390</v>
      </c>
      <c r="Q40" s="15">
        <v>10.768055555555556</v>
      </c>
      <c r="R40" s="15">
        <v>47.348333333333336</v>
      </c>
      <c r="S40" s="9" t="s">
        <v>307</v>
      </c>
      <c r="T40" s="9" t="s">
        <v>308</v>
      </c>
    </row>
    <row r="41" spans="1:20" ht="12">
      <c r="A41" s="10" t="s">
        <v>309</v>
      </c>
      <c r="B41" s="11" t="s">
        <v>310</v>
      </c>
      <c r="C41" s="10" t="s">
        <v>236</v>
      </c>
      <c r="D41" s="10" t="s">
        <v>311</v>
      </c>
      <c r="E41" s="10" t="s">
        <v>312</v>
      </c>
      <c r="F41" s="9">
        <v>2010</v>
      </c>
      <c r="G41" s="12" t="str">
        <f>HYPERLINK("http://www.centcols.org/util/geo/visuAT.php?code=7-2010","AT-7-2010")</f>
        <v>AT-7-2010</v>
      </c>
      <c r="I41" s="9">
        <v>2221</v>
      </c>
      <c r="J41" s="10" t="s">
        <v>52</v>
      </c>
      <c r="K41" s="9">
        <v>15</v>
      </c>
      <c r="L41" s="9">
        <v>99</v>
      </c>
      <c r="N41" s="9">
        <v>32</v>
      </c>
      <c r="O41" s="13">
        <v>626013</v>
      </c>
      <c r="P41" s="14">
        <v>5241055</v>
      </c>
      <c r="Q41" s="15">
        <v>10.667222222222222</v>
      </c>
      <c r="R41" s="15">
        <v>47.310833333333335</v>
      </c>
      <c r="S41" s="9" t="s">
        <v>313</v>
      </c>
      <c r="T41" s="9" t="s">
        <v>314</v>
      </c>
    </row>
    <row r="42" spans="1:20" ht="24">
      <c r="A42" s="10" t="s">
        <v>315</v>
      </c>
      <c r="B42" s="11" t="s">
        <v>316</v>
      </c>
      <c r="C42" s="10" t="s">
        <v>284</v>
      </c>
      <c r="D42" s="10" t="s">
        <v>317</v>
      </c>
      <c r="E42" s="10" t="s">
        <v>318</v>
      </c>
      <c r="F42" s="9">
        <v>2020</v>
      </c>
      <c r="G42" s="12" t="str">
        <f>HYPERLINK("http://www.centcols.org/util/geo/visuAT.php?code=7-2017","AT-7-2017")</f>
        <v>AT-7-2017</v>
      </c>
      <c r="H42" s="9" t="s">
        <v>49</v>
      </c>
      <c r="I42" s="9">
        <v>2222</v>
      </c>
      <c r="J42" s="10" t="s">
        <v>319</v>
      </c>
      <c r="K42" s="9">
        <v>0</v>
      </c>
      <c r="L42" s="9">
        <v>0</v>
      </c>
      <c r="N42" s="9">
        <v>32</v>
      </c>
      <c r="O42" s="13">
        <v>653229</v>
      </c>
      <c r="P42" s="14">
        <v>5230920</v>
      </c>
      <c r="Q42" s="15">
        <v>11.02361111111111</v>
      </c>
      <c r="R42" s="15">
        <v>47.21388888888889</v>
      </c>
      <c r="S42" s="9" t="s">
        <v>320</v>
      </c>
      <c r="T42" s="9" t="s">
        <v>321</v>
      </c>
    </row>
    <row r="43" spans="1:20" ht="24">
      <c r="A43" s="10" t="s">
        <v>260</v>
      </c>
      <c r="C43" s="10" t="s">
        <v>154</v>
      </c>
      <c r="D43" s="10" t="s">
        <v>261</v>
      </c>
      <c r="E43" s="10" t="s">
        <v>262</v>
      </c>
      <c r="F43" s="9">
        <v>2470</v>
      </c>
      <c r="G43" s="12" t="str">
        <f>HYPERLINK("http://www.centcols.org/util/geo/visuAT.php?code=7-2470b","AT-7-2470b")</f>
        <v>AT-7-2470b</v>
      </c>
      <c r="I43" s="9">
        <v>2220</v>
      </c>
      <c r="J43" s="10" t="s">
        <v>52</v>
      </c>
      <c r="K43" s="9">
        <v>15</v>
      </c>
      <c r="L43" s="9">
        <v>99</v>
      </c>
      <c r="N43" s="9">
        <v>32</v>
      </c>
      <c r="O43" s="13">
        <v>621360</v>
      </c>
      <c r="P43" s="14">
        <v>5232403</v>
      </c>
      <c r="Q43" s="15">
        <v>10.603333333333333</v>
      </c>
      <c r="R43" s="15">
        <v>47.23388888888889</v>
      </c>
      <c r="S43" s="9" t="s">
        <v>263</v>
      </c>
      <c r="T43" s="9" t="s">
        <v>264</v>
      </c>
    </row>
    <row r="44" spans="1:20" ht="12">
      <c r="A44" s="10" t="s">
        <v>265</v>
      </c>
      <c r="C44" s="10" t="s">
        <v>60</v>
      </c>
      <c r="D44" s="10" t="s">
        <v>266</v>
      </c>
      <c r="E44" s="10" t="s">
        <v>267</v>
      </c>
      <c r="F44" s="9">
        <v>2471</v>
      </c>
      <c r="G44" s="12" t="str">
        <f>HYPERLINK("http://www.centcols.org/util/geo/visuAT.php?code=7-2471","AT-7-2471")</f>
        <v>AT-7-2471</v>
      </c>
      <c r="I44" s="9">
        <v>2220</v>
      </c>
      <c r="K44" s="9">
        <v>20</v>
      </c>
      <c r="L44" s="9">
        <v>99</v>
      </c>
      <c r="N44" s="9">
        <v>32</v>
      </c>
      <c r="O44" s="13">
        <v>601615</v>
      </c>
      <c r="P44" s="14">
        <v>5228510</v>
      </c>
      <c r="Q44" s="15">
        <v>10.341666666666667</v>
      </c>
      <c r="R44" s="15">
        <v>47.202222222222225</v>
      </c>
      <c r="S44" s="9" t="s">
        <v>268</v>
      </c>
      <c r="T44" s="9" t="s">
        <v>269</v>
      </c>
    </row>
    <row r="45" spans="1:20" ht="24">
      <c r="A45" s="10" t="s">
        <v>270</v>
      </c>
      <c r="B45" s="11" t="s">
        <v>271</v>
      </c>
      <c r="C45" s="10" t="s">
        <v>152</v>
      </c>
      <c r="D45" s="10" t="s">
        <v>272</v>
      </c>
      <c r="E45" s="10" t="s">
        <v>273</v>
      </c>
      <c r="F45" s="9">
        <v>2474</v>
      </c>
      <c r="G45" s="12" t="str">
        <f>HYPERLINK("http://www.centcols.org/util/geo/visuAT.php?code=7-2474","AT-7-2474")</f>
        <v>AT-7-2474</v>
      </c>
      <c r="H45" s="9" t="s">
        <v>50</v>
      </c>
      <c r="I45" s="9">
        <v>2104</v>
      </c>
      <c r="J45" s="10" t="s">
        <v>274</v>
      </c>
      <c r="K45" s="9">
        <v>0</v>
      </c>
      <c r="L45" s="9">
        <v>0</v>
      </c>
      <c r="M45" s="9" t="s">
        <v>275</v>
      </c>
      <c r="N45" s="9">
        <v>32</v>
      </c>
      <c r="O45" s="13">
        <v>659721</v>
      </c>
      <c r="P45" s="14">
        <v>5196804</v>
      </c>
      <c r="Q45" s="15">
        <v>11.097222222222221</v>
      </c>
      <c r="R45" s="15">
        <v>46.90555555555556</v>
      </c>
      <c r="S45" s="9" t="s">
        <v>276</v>
      </c>
      <c r="T45" s="9" t="s">
        <v>277</v>
      </c>
    </row>
    <row r="46" spans="1:20" ht="24">
      <c r="A46" s="10" t="s">
        <v>278</v>
      </c>
      <c r="C46" s="10" t="s">
        <v>279</v>
      </c>
      <c r="D46" s="10" t="s">
        <v>280</v>
      </c>
      <c r="E46" s="10" t="s">
        <v>281</v>
      </c>
      <c r="F46" s="9">
        <v>2475</v>
      </c>
      <c r="G46" s="12" t="str">
        <f>HYPERLINK("http://www.centcols.org/util/geo/visuAT.php?code=7-2475a","AT-7-2475a")</f>
        <v>AT-7-2475a</v>
      </c>
      <c r="I46" s="9">
        <v>3225</v>
      </c>
      <c r="J46" s="10" t="s">
        <v>285</v>
      </c>
      <c r="K46" s="9">
        <v>15</v>
      </c>
      <c r="L46" s="9">
        <v>99</v>
      </c>
      <c r="N46" s="9">
        <v>33</v>
      </c>
      <c r="O46" s="13">
        <v>273646</v>
      </c>
      <c r="P46" s="14">
        <v>5226221</v>
      </c>
      <c r="Q46" s="15">
        <v>12.014166666666666</v>
      </c>
      <c r="R46" s="15">
        <v>47.150555555555556</v>
      </c>
      <c r="S46" s="9" t="s">
        <v>282</v>
      </c>
      <c r="T46" s="9" t="s">
        <v>283</v>
      </c>
    </row>
    <row r="47" spans="1:20" ht="12">
      <c r="A47" s="10" t="s">
        <v>406</v>
      </c>
      <c r="B47" s="11" t="s">
        <v>407</v>
      </c>
      <c r="C47" s="10" t="s">
        <v>60</v>
      </c>
      <c r="D47" s="10" t="s">
        <v>408</v>
      </c>
      <c r="E47" s="10" t="s">
        <v>409</v>
      </c>
      <c r="F47" s="9">
        <v>3470</v>
      </c>
      <c r="G47" s="12" t="str">
        <f>HYPERLINK("http://www.centcols.org/util/geo/visuAT.php?code=7-3470","AT-7-3470")</f>
        <v>AT-7-3470</v>
      </c>
      <c r="I47" s="9">
        <v>2103</v>
      </c>
      <c r="K47" s="9">
        <v>20</v>
      </c>
      <c r="L47" s="9">
        <v>99</v>
      </c>
      <c r="N47" s="9">
        <v>32</v>
      </c>
      <c r="O47" s="13">
        <v>641422</v>
      </c>
      <c r="P47" s="14">
        <v>5194020</v>
      </c>
      <c r="Q47" s="15">
        <v>10.856222222222222</v>
      </c>
      <c r="R47" s="15">
        <v>46.88466666666667</v>
      </c>
      <c r="S47" s="9" t="s">
        <v>410</v>
      </c>
      <c r="T47" s="9" t="s">
        <v>411</v>
      </c>
    </row>
    <row r="48" spans="1:20" ht="12">
      <c r="A48" s="10" t="s">
        <v>412</v>
      </c>
      <c r="B48" s="11" t="s">
        <v>413</v>
      </c>
      <c r="C48" s="10" t="s">
        <v>54</v>
      </c>
      <c r="D48" s="10" t="s">
        <v>414</v>
      </c>
      <c r="E48" s="10" t="s">
        <v>415</v>
      </c>
      <c r="F48" s="9">
        <v>1752</v>
      </c>
      <c r="G48" s="12" t="str">
        <f>HYPERLINK("http://www.centcols.org/util/geo/visuAT.php?code=8-1752","AT-8-1752")</f>
        <v>AT-8-1752</v>
      </c>
      <c r="I48" s="9">
        <v>2219</v>
      </c>
      <c r="J48" s="10" t="s">
        <v>238</v>
      </c>
      <c r="K48" s="9">
        <v>15</v>
      </c>
      <c r="L48" s="9">
        <v>40</v>
      </c>
      <c r="N48" s="9">
        <v>32</v>
      </c>
      <c r="O48" s="13">
        <v>580951</v>
      </c>
      <c r="P48" s="14">
        <v>5243375</v>
      </c>
      <c r="Q48" s="15">
        <v>10.071583333333333</v>
      </c>
      <c r="R48" s="15">
        <v>47.33883333333333</v>
      </c>
      <c r="S48" s="9" t="s">
        <v>416</v>
      </c>
      <c r="T48" s="9" t="s">
        <v>417</v>
      </c>
    </row>
    <row r="49" spans="1:20" ht="12">
      <c r="A49" s="10" t="s">
        <v>418</v>
      </c>
      <c r="B49" s="11" t="s">
        <v>419</v>
      </c>
      <c r="C49" s="10" t="s">
        <v>84</v>
      </c>
      <c r="D49" s="10" t="s">
        <v>420</v>
      </c>
      <c r="E49" s="10" t="s">
        <v>421</v>
      </c>
      <c r="F49" s="9">
        <v>1773</v>
      </c>
      <c r="G49" s="12" t="str">
        <f>HYPERLINK("http://www.centcols.org/util/geo/visuAT.php?code=8-1773","AT-8-1773")</f>
        <v>AT-8-1773</v>
      </c>
      <c r="H49" s="9" t="s">
        <v>51</v>
      </c>
      <c r="I49" s="9">
        <v>2225</v>
      </c>
      <c r="J49" s="10" t="s">
        <v>422</v>
      </c>
      <c r="K49" s="9">
        <v>0</v>
      </c>
      <c r="L49" s="9">
        <v>0</v>
      </c>
      <c r="N49" s="9">
        <v>32</v>
      </c>
      <c r="O49" s="13">
        <v>588308</v>
      </c>
      <c r="P49" s="14">
        <v>5223387</v>
      </c>
      <c r="Q49" s="15">
        <v>10.165</v>
      </c>
      <c r="R49" s="15">
        <v>47.158055555555556</v>
      </c>
      <c r="S49" s="9" t="s">
        <v>423</v>
      </c>
      <c r="T49" s="9" t="s">
        <v>259</v>
      </c>
    </row>
    <row r="50" spans="1:20" ht="24">
      <c r="A50" s="10" t="s">
        <v>323</v>
      </c>
      <c r="B50" s="11" t="s">
        <v>324</v>
      </c>
      <c r="C50" s="10" t="s">
        <v>325</v>
      </c>
      <c r="D50" s="10" t="s">
        <v>326</v>
      </c>
      <c r="E50" s="10" t="s">
        <v>327</v>
      </c>
      <c r="F50" s="9">
        <v>3063</v>
      </c>
      <c r="G50" s="12" t="str">
        <f>HYPERLINK("http://www.centcols.org/util/geo/visuAT.php?code=8-3063","AT-8-3063")</f>
        <v>AT-8-3063</v>
      </c>
      <c r="I50" s="9">
        <v>2101</v>
      </c>
      <c r="K50" s="9">
        <v>20</v>
      </c>
      <c r="L50" s="9">
        <v>99</v>
      </c>
      <c r="M50" s="9" t="s">
        <v>328</v>
      </c>
      <c r="N50" s="9">
        <v>32</v>
      </c>
      <c r="O50" s="13">
        <v>584972</v>
      </c>
      <c r="P50" s="14">
        <v>5188419</v>
      </c>
      <c r="Q50" s="15">
        <v>10.114444444444445</v>
      </c>
      <c r="R50" s="15">
        <v>46.84388888888889</v>
      </c>
      <c r="S50" s="9" t="s">
        <v>329</v>
      </c>
      <c r="T50" s="9" t="s">
        <v>330</v>
      </c>
    </row>
    <row r="51" spans="1:20" ht="12">
      <c r="A51" s="10" t="s">
        <v>331</v>
      </c>
      <c r="B51" s="11" t="s">
        <v>332</v>
      </c>
      <c r="C51" s="10" t="s">
        <v>322</v>
      </c>
      <c r="D51" s="10" t="s">
        <v>333</v>
      </c>
      <c r="E51" s="10" t="s">
        <v>336</v>
      </c>
      <c r="F51" s="9">
        <v>3060</v>
      </c>
      <c r="G51" s="12" t="str">
        <f>HYPERLINK("http://www.centcols.org/util/geo/visuAT.php?code=8-3106","AT-8-3106")</f>
        <v>AT-8-3106</v>
      </c>
      <c r="I51" s="9">
        <v>2101</v>
      </c>
      <c r="K51" s="9">
        <v>20</v>
      </c>
      <c r="L51" s="9">
        <v>99</v>
      </c>
      <c r="M51" s="9" t="s">
        <v>337</v>
      </c>
      <c r="N51" s="9">
        <v>32</v>
      </c>
      <c r="O51" s="13">
        <v>582651</v>
      </c>
      <c r="P51" s="14">
        <v>5190233</v>
      </c>
      <c r="Q51" s="15">
        <v>10.084333333333333</v>
      </c>
      <c r="R51" s="15">
        <v>46.8605</v>
      </c>
      <c r="S51" s="9" t="s">
        <v>338</v>
      </c>
      <c r="T51" s="9" t="s">
        <v>339</v>
      </c>
    </row>
  </sheetData>
  <printOptions/>
  <pageMargins left="0.75" right="0.75" top="1" bottom="1" header="0.5" footer="0.5"/>
  <pageSetup orientation="portrait" paperSize="9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4"/>
  <sheetViews>
    <sheetView workbookViewId="0" topLeftCell="A1">
      <selection activeCell="F42" sqref="F42"/>
    </sheetView>
  </sheetViews>
  <sheetFormatPr defaultColWidth="9.140625" defaultRowHeight="12.75"/>
  <cols>
    <col min="1" max="1" width="9.421875" style="29" customWidth="1"/>
    <col min="2" max="2" width="11.140625" style="29" customWidth="1"/>
    <col min="3" max="3" width="16.140625" style="29" customWidth="1"/>
    <col min="4" max="4" width="12.7109375" style="29" customWidth="1"/>
    <col min="5" max="5" width="10.8515625" style="29" customWidth="1"/>
    <col min="6" max="6" width="18.00390625" style="29" customWidth="1"/>
    <col min="7" max="7" width="13.57421875" style="29" customWidth="1"/>
    <col min="8" max="8" width="11.57421875" style="29" customWidth="1"/>
    <col min="9" max="9" width="21.00390625" style="29" customWidth="1"/>
    <col min="10" max="10" width="12.421875" style="29" customWidth="1"/>
    <col min="11" max="11" width="11.8515625" style="29" customWidth="1"/>
    <col min="12" max="12" width="14.57421875" style="29" customWidth="1"/>
    <col min="13" max="13" width="11.28125" style="29" customWidth="1"/>
    <col min="14" max="14" width="15.7109375" style="29" customWidth="1"/>
    <col min="15" max="15" width="15.421875" style="29" customWidth="1"/>
    <col min="16" max="17" width="12.57421875" style="29" customWidth="1"/>
    <col min="18" max="18" width="15.00390625" style="29" bestFit="1" customWidth="1"/>
    <col min="19" max="19" width="12.421875" style="29" customWidth="1"/>
    <col min="20" max="20" width="16.7109375" style="29" customWidth="1"/>
    <col min="21" max="21" width="12.00390625" style="29" customWidth="1"/>
    <col min="22" max="22" width="12.57421875" style="29" customWidth="1"/>
    <col min="23" max="23" width="10.57421875" style="29" bestFit="1" customWidth="1"/>
    <col min="24" max="24" width="10.421875" style="29" bestFit="1" customWidth="1"/>
    <col min="25" max="25" width="13.421875" style="29" bestFit="1" customWidth="1"/>
    <col min="26" max="26" width="12.57421875" style="29" bestFit="1" customWidth="1"/>
    <col min="27" max="27" width="12.421875" style="29" bestFit="1" customWidth="1"/>
    <col min="28" max="28" width="12.140625" style="29" bestFit="1" customWidth="1"/>
    <col min="29" max="29" width="11.7109375" style="29" bestFit="1" customWidth="1"/>
    <col min="30" max="30" width="12.140625" style="29" bestFit="1" customWidth="1"/>
    <col min="31" max="31" width="11.7109375" style="29" bestFit="1" customWidth="1"/>
    <col min="32" max="32" width="17.57421875" style="29" customWidth="1"/>
    <col min="33" max="16384" width="9.140625" style="29" customWidth="1"/>
  </cols>
  <sheetData>
    <row r="1" spans="1:22" ht="12">
      <c r="A1" s="29" t="s">
        <v>344</v>
      </c>
      <c r="B1" s="30" t="s">
        <v>345</v>
      </c>
      <c r="C1" s="31" t="s">
        <v>346</v>
      </c>
      <c r="D1" s="32" t="s">
        <v>347</v>
      </c>
      <c r="E1" s="32" t="s">
        <v>348</v>
      </c>
      <c r="F1" s="32" t="s">
        <v>349</v>
      </c>
      <c r="G1" s="30" t="s">
        <v>350</v>
      </c>
      <c r="H1" s="32" t="s">
        <v>351</v>
      </c>
      <c r="I1" s="33" t="s">
        <v>352</v>
      </c>
      <c r="J1" s="33" t="s">
        <v>353</v>
      </c>
      <c r="K1" s="30" t="s">
        <v>354</v>
      </c>
      <c r="L1" s="30" t="s">
        <v>355</v>
      </c>
      <c r="M1" s="30" t="s">
        <v>356</v>
      </c>
      <c r="N1" s="32" t="s">
        <v>357</v>
      </c>
      <c r="O1" s="34" t="s">
        <v>358</v>
      </c>
      <c r="P1" s="34" t="s">
        <v>359</v>
      </c>
      <c r="Q1" s="34" t="s">
        <v>360</v>
      </c>
      <c r="R1" s="35" t="s">
        <v>361</v>
      </c>
      <c r="S1" s="35" t="s">
        <v>362</v>
      </c>
      <c r="T1" s="34" t="s">
        <v>363</v>
      </c>
      <c r="U1" s="34" t="s">
        <v>364</v>
      </c>
      <c r="V1" s="32" t="s">
        <v>365</v>
      </c>
    </row>
    <row r="2" spans="1:22" ht="12">
      <c r="A2" s="29" t="s">
        <v>366</v>
      </c>
      <c r="B2" s="36" t="s">
        <v>345</v>
      </c>
      <c r="C2" s="31" t="s">
        <v>367</v>
      </c>
      <c r="D2" s="36" t="s">
        <v>368</v>
      </c>
      <c r="E2" s="36" t="s">
        <v>369</v>
      </c>
      <c r="F2" s="36" t="s">
        <v>370</v>
      </c>
      <c r="G2" s="30" t="s">
        <v>350</v>
      </c>
      <c r="H2" s="30" t="s">
        <v>351</v>
      </c>
      <c r="I2" s="33" t="s">
        <v>352</v>
      </c>
      <c r="J2" s="33" t="s">
        <v>353</v>
      </c>
      <c r="K2" s="30" t="s">
        <v>371</v>
      </c>
      <c r="L2" s="30" t="s">
        <v>355</v>
      </c>
      <c r="M2" s="30" t="s">
        <v>356</v>
      </c>
      <c r="N2" s="30" t="s">
        <v>372</v>
      </c>
      <c r="O2" s="34" t="s">
        <v>373</v>
      </c>
      <c r="P2" s="34" t="s">
        <v>359</v>
      </c>
      <c r="Q2" s="34" t="s">
        <v>360</v>
      </c>
      <c r="R2" s="35" t="s">
        <v>361</v>
      </c>
      <c r="S2" s="35" t="s">
        <v>362</v>
      </c>
      <c r="T2" s="34" t="s">
        <v>363</v>
      </c>
      <c r="U2" s="34" t="s">
        <v>364</v>
      </c>
      <c r="V2" s="34" t="s">
        <v>374</v>
      </c>
    </row>
    <row r="3" spans="1:22" ht="12">
      <c r="A3" s="29" t="s">
        <v>342</v>
      </c>
      <c r="B3" s="30" t="s">
        <v>345</v>
      </c>
      <c r="C3" s="31" t="s">
        <v>375</v>
      </c>
      <c r="D3" s="32" t="s">
        <v>376</v>
      </c>
      <c r="E3" s="32" t="s">
        <v>348</v>
      </c>
      <c r="F3" s="32" t="s">
        <v>377</v>
      </c>
      <c r="G3" s="30" t="s">
        <v>378</v>
      </c>
      <c r="H3" s="32" t="s">
        <v>379</v>
      </c>
      <c r="I3" s="33" t="s">
        <v>352</v>
      </c>
      <c r="J3" s="33" t="s">
        <v>353</v>
      </c>
      <c r="K3" s="32" t="s">
        <v>380</v>
      </c>
      <c r="L3" s="30" t="s">
        <v>381</v>
      </c>
      <c r="M3" s="30" t="s">
        <v>382</v>
      </c>
      <c r="N3" s="30" t="s">
        <v>372</v>
      </c>
      <c r="O3" s="34" t="s">
        <v>358</v>
      </c>
      <c r="P3" s="34" t="s">
        <v>359</v>
      </c>
      <c r="Q3" s="34" t="s">
        <v>360</v>
      </c>
      <c r="R3" s="35" t="s">
        <v>361</v>
      </c>
      <c r="S3" s="35" t="s">
        <v>362</v>
      </c>
      <c r="T3" s="34" t="s">
        <v>363</v>
      </c>
      <c r="U3" s="34" t="s">
        <v>364</v>
      </c>
      <c r="V3" s="32" t="s">
        <v>383</v>
      </c>
    </row>
    <row r="4" spans="1:22" ht="12">
      <c r="A4" s="37" t="s">
        <v>384</v>
      </c>
      <c r="B4" s="36" t="s">
        <v>385</v>
      </c>
      <c r="C4" s="31" t="s">
        <v>386</v>
      </c>
      <c r="D4" s="36" t="s">
        <v>387</v>
      </c>
      <c r="E4" s="36" t="s">
        <v>388</v>
      </c>
      <c r="F4" s="36" t="s">
        <v>389</v>
      </c>
      <c r="G4" s="38" t="s">
        <v>390</v>
      </c>
      <c r="H4" s="30" t="s">
        <v>391</v>
      </c>
      <c r="I4" s="31" t="s">
        <v>392</v>
      </c>
      <c r="J4" s="31" t="s">
        <v>393</v>
      </c>
      <c r="K4" s="32" t="s">
        <v>394</v>
      </c>
      <c r="L4" s="38" t="s">
        <v>395</v>
      </c>
      <c r="M4" s="38" t="s">
        <v>396</v>
      </c>
      <c r="N4" s="32" t="s">
        <v>397</v>
      </c>
      <c r="O4" s="38" t="s">
        <v>398</v>
      </c>
      <c r="P4" s="38" t="s">
        <v>399</v>
      </c>
      <c r="Q4" s="38" t="s">
        <v>400</v>
      </c>
      <c r="R4" s="39" t="s">
        <v>401</v>
      </c>
      <c r="S4" s="39" t="s">
        <v>402</v>
      </c>
      <c r="T4" s="32" t="s">
        <v>403</v>
      </c>
      <c r="U4" s="32" t="s">
        <v>404</v>
      </c>
      <c r="V4" s="32" t="s">
        <v>405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5:D35"/>
  <sheetViews>
    <sheetView showGridLines="0" showRowColHeaders="0" tabSelected="1" workbookViewId="0" topLeftCell="A1">
      <selection activeCell="AA47" sqref="AA47"/>
    </sheetView>
  </sheetViews>
  <sheetFormatPr defaultColWidth="9.140625" defaultRowHeight="12.75"/>
  <cols>
    <col min="1" max="1" width="2.8515625" style="0" customWidth="1"/>
    <col min="2" max="2" width="103.140625" style="0" customWidth="1"/>
    <col min="3" max="3" width="11.421875" style="0" customWidth="1"/>
    <col min="4" max="4" width="2.57421875" style="0" customWidth="1"/>
    <col min="5" max="16384" width="11.421875" style="0" customWidth="1"/>
  </cols>
  <sheetData>
    <row r="25" spans="2:4" ht="19.5" customHeight="1">
      <c r="B25" s="41" t="s">
        <v>340</v>
      </c>
      <c r="C25" s="42"/>
      <c r="D25" s="17"/>
    </row>
    <row r="26" spans="2:4" s="21" customFormat="1" ht="19.5" customHeight="1">
      <c r="B26" s="18" t="s">
        <v>334</v>
      </c>
      <c r="C26" s="19"/>
      <c r="D26" s="20"/>
    </row>
    <row r="27" spans="2:4" s="21" customFormat="1" ht="19.5" customHeight="1">
      <c r="B27" s="22" t="s">
        <v>341</v>
      </c>
      <c r="C27" s="23" t="s">
        <v>342</v>
      </c>
      <c r="D27" s="20"/>
    </row>
    <row r="28" spans="2:4" s="21" customFormat="1" ht="18" customHeight="1">
      <c r="B28" s="22" t="s">
        <v>343</v>
      </c>
      <c r="D28" s="20"/>
    </row>
    <row r="29" spans="2:4" ht="12.75">
      <c r="B29" s="24"/>
      <c r="C29" s="25"/>
      <c r="D29" s="26"/>
    </row>
    <row r="32" spans="2:4" ht="19.5" customHeight="1">
      <c r="B32" s="16" t="s">
        <v>335</v>
      </c>
      <c r="C32" s="27"/>
      <c r="D32" s="17"/>
    </row>
    <row r="33" spans="2:4" s="21" customFormat="1" ht="15" customHeight="1">
      <c r="B33" s="40" t="str">
        <f>HYPERLINK("http://www.centcols.org/util/geo/visuAT/pres_de.pdf","Präsentation des Verzeichnisses der österreichischen Pässe auf Deutsch")</f>
        <v>Präsentation des Verzeichnisses der österreichischen Pässe auf Deutsch</v>
      </c>
      <c r="C33" s="28"/>
      <c r="D33" s="20"/>
    </row>
    <row r="34" spans="2:4" s="21" customFormat="1" ht="15" customHeight="1">
      <c r="B34" s="40" t="str">
        <f>HYPERLINK("http://www.centcols.org/util/geo/visuAT/pres_fr.pdf","Présentation du catalogue des cols d'Autriche en français")</f>
        <v>Présentation du catalogue des cols d'Autriche en français</v>
      </c>
      <c r="C34" s="28"/>
      <c r="D34" s="20"/>
    </row>
    <row r="35" spans="2:4" ht="12.75">
      <c r="B35" s="24"/>
      <c r="C35" s="25"/>
      <c r="D35" s="26"/>
    </row>
  </sheetData>
  <sheetProtection sheet="1" objects="1" scenarios="1"/>
  <mergeCells count="1">
    <mergeCell ref="B25:C25"/>
  </mergeCells>
  <dataValidations count="1">
    <dataValidation type="list" allowBlank="1" showInputMessage="1" showErrorMessage="1" sqref="C27">
      <formula1>"DE,EN,FR,INFO"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Labelle</dc:creator>
  <cp:keywords/>
  <dc:description/>
  <cp:lastModifiedBy>Mario Labelle</cp:lastModifiedBy>
  <dcterms:created xsi:type="dcterms:W3CDTF">2013-09-26T20:12:43Z</dcterms:created>
  <dcterms:modified xsi:type="dcterms:W3CDTF">2013-12-03T23:24:16Z</dcterms:modified>
  <cp:category/>
  <cp:version/>
  <cp:contentType/>
  <cp:contentStatus/>
</cp:coreProperties>
</file>