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5315" windowHeight="6990"/>
  </bookViews>
  <sheets>
    <sheet name="Cols sur TUE-100 Cols" sheetId="1" r:id="rId1"/>
  </sheets>
  <definedNames>
    <definedName name="_xlnm.Print_Titles" localSheetId="0">'Cols sur TUE-100 Cols'!$1:$7</definedName>
    <definedName name="_xlnm.Print_Area" localSheetId="0">'Cols sur TUE-100 Cols'!$A$1:$G$431</definedName>
  </definedNames>
  <calcPr calcId="145621"/>
</workbook>
</file>

<file path=xl/calcChain.xml><?xml version="1.0" encoding="utf-8"?>
<calcChain xmlns="http://schemas.openxmlformats.org/spreadsheetml/2006/main">
  <c r="G11" i="1" l="1"/>
  <c r="G16" i="1" l="1"/>
  <c r="G17" i="1"/>
  <c r="G18" i="1"/>
  <c r="G19" i="1"/>
  <c r="G20" i="1"/>
  <c r="G21" i="1"/>
  <c r="G27" i="1"/>
  <c r="G28" i="1"/>
  <c r="G29" i="1"/>
  <c r="G30" i="1"/>
  <c r="G31" i="1"/>
  <c r="G32" i="1"/>
  <c r="G33" i="1"/>
  <c r="G34" i="1"/>
  <c r="G35" i="1"/>
  <c r="G36" i="1"/>
  <c r="G37" i="1"/>
  <c r="G38" i="1"/>
  <c r="G47" i="1"/>
  <c r="G52" i="1"/>
  <c r="G53" i="1"/>
  <c r="G54" i="1"/>
  <c r="G55" i="1"/>
  <c r="G56" i="1"/>
  <c r="G57" i="1"/>
  <c r="G58" i="1"/>
  <c r="G59" i="1"/>
  <c r="G60" i="1"/>
  <c r="G61" i="1"/>
  <c r="G62" i="1"/>
  <c r="G63" i="1"/>
  <c r="G69" i="1"/>
  <c r="G74" i="1"/>
  <c r="G75" i="1"/>
  <c r="G76" i="1"/>
  <c r="G77" i="1"/>
  <c r="G78" i="1"/>
  <c r="G83" i="1"/>
  <c r="G88" i="1"/>
  <c r="G89" i="1"/>
  <c r="G90" i="1"/>
  <c r="G91" i="1"/>
  <c r="G92" i="1"/>
  <c r="G93" i="1"/>
  <c r="G94" i="1"/>
  <c r="G95" i="1"/>
  <c r="G96" i="1"/>
  <c r="G97" i="1"/>
  <c r="G98" i="1"/>
  <c r="G99" i="1"/>
  <c r="G104" i="1"/>
  <c r="G109" i="1"/>
  <c r="G110" i="1"/>
  <c r="G130" i="1"/>
  <c r="G131" i="1"/>
  <c r="G149" i="1"/>
  <c r="G156" i="1"/>
  <c r="G157" i="1"/>
  <c r="G158" i="1"/>
  <c r="G159" i="1"/>
  <c r="G160" i="1"/>
  <c r="G161" i="1"/>
  <c r="G162" i="1"/>
  <c r="G163" i="1"/>
  <c r="G164" i="1"/>
  <c r="G176" i="1"/>
  <c r="G177" i="1"/>
  <c r="G178" i="1"/>
  <c r="G179" i="1"/>
  <c r="G180" i="1"/>
  <c r="G181" i="1"/>
  <c r="G182" i="1"/>
  <c r="G193" i="1"/>
  <c r="G194" i="1"/>
  <c r="G195" i="1"/>
  <c r="G196" i="1"/>
  <c r="G197" i="1"/>
  <c r="G212" i="1"/>
  <c r="G213" i="1"/>
  <c r="G214" i="1"/>
  <c r="G215" i="1"/>
  <c r="G216" i="1"/>
  <c r="G217" i="1"/>
  <c r="G218" i="1"/>
  <c r="G219" i="1"/>
  <c r="G224" i="1"/>
  <c r="G229" i="1"/>
  <c r="G230" i="1"/>
  <c r="G231" i="1"/>
  <c r="G232" i="1"/>
  <c r="G233" i="1"/>
  <c r="G234" i="1"/>
  <c r="G235" i="1"/>
  <c r="G236" i="1"/>
  <c r="G237" i="1"/>
  <c r="G238" i="1"/>
  <c r="G239" i="1"/>
  <c r="G241" i="1"/>
  <c r="G242" i="1"/>
  <c r="G243" i="1"/>
  <c r="G244" i="1"/>
  <c r="G245" i="1"/>
  <c r="G246" i="1"/>
  <c r="G247" i="1"/>
  <c r="G248" i="1"/>
  <c r="G253" i="1"/>
  <c r="G258" i="1"/>
  <c r="G265" i="1"/>
  <c r="G266" i="1"/>
  <c r="G267" i="1"/>
  <c r="G268" i="1"/>
  <c r="G269" i="1"/>
  <c r="G274" i="1"/>
  <c r="G275" i="1"/>
  <c r="G282" i="1"/>
  <c r="G283" i="1"/>
  <c r="G284" i="1"/>
  <c r="G285" i="1"/>
  <c r="G286" i="1"/>
  <c r="G294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5" i="1"/>
  <c r="G316" i="1"/>
  <c r="G317" i="1"/>
  <c r="G318" i="1"/>
  <c r="G319" i="1"/>
  <c r="G324" i="1"/>
  <c r="G325" i="1"/>
  <c r="G326" i="1"/>
  <c r="G327" i="1"/>
  <c r="G328" i="1"/>
  <c r="G334" i="1"/>
  <c r="G335" i="1"/>
  <c r="G336" i="1"/>
  <c r="G337" i="1"/>
  <c r="G338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64" i="1"/>
  <c r="G371" i="1"/>
  <c r="G376" i="1"/>
  <c r="G377" i="1"/>
  <c r="G378" i="1"/>
  <c r="G379" i="1"/>
  <c r="G380" i="1"/>
  <c r="G385" i="1"/>
  <c r="G386" i="1"/>
  <c r="G400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21" i="1"/>
  <c r="G426" i="1"/>
  <c r="G427" i="1"/>
  <c r="G428" i="1"/>
  <c r="G429" i="1"/>
  <c r="G430" i="1"/>
</calcChain>
</file>

<file path=xl/sharedStrings.xml><?xml version="1.0" encoding="utf-8"?>
<sst xmlns="http://schemas.openxmlformats.org/spreadsheetml/2006/main" count="1055" uniqueCount="406">
  <si>
    <t>TRAITS D'UNION EUROPEENS</t>
  </si>
  <si>
    <t>Répertoire des cols franchis sur parcours dans le sens Paris ---&gt; capitale</t>
  </si>
  <si>
    <t>1 - PARIS - AMSTERDAM (610.2 km) 3 102 m dénivelée positive - 1 col</t>
  </si>
  <si>
    <t>Références</t>
  </si>
  <si>
    <t>Nom du col</t>
  </si>
  <si>
    <t>Altitude en m</t>
  </si>
  <si>
    <t>N° de Route</t>
  </si>
  <si>
    <t>Visualisation</t>
  </si>
  <si>
    <t>FR-62-0136</t>
  </si>
  <si>
    <t>Col des Six Chemins</t>
  </si>
  <si>
    <t>D 120/D 117</t>
  </si>
  <si>
    <t>2 - PARIS - ANDORRE  (996.3 km) 10 850 m dénivelée positive - 7 cols</t>
  </si>
  <si>
    <t>FR-81-0433</t>
  </si>
  <si>
    <t>Col de la Liberté</t>
  </si>
  <si>
    <t>D91/D33</t>
  </si>
  <si>
    <t>FR-09-0898</t>
  </si>
  <si>
    <t>Col de la Croix des Morts</t>
  </si>
  <si>
    <t>D 16</t>
  </si>
  <si>
    <t>FR-11-1253</t>
  </si>
  <si>
    <t>Col des 7 Fréres</t>
  </si>
  <si>
    <t>D 613</t>
  </si>
  <si>
    <t>FR-09-1361</t>
  </si>
  <si>
    <t>Col de Marmare</t>
  </si>
  <si>
    <t>D 613/D2</t>
  </si>
  <si>
    <t>FR-09-1421</t>
  </si>
  <si>
    <t>Col d'En Ferret</t>
  </si>
  <si>
    <t>FR-09-1431</t>
  </si>
  <si>
    <t>Col de Chioula</t>
  </si>
  <si>
    <t>AD-03-2408</t>
  </si>
  <si>
    <t>Port d'Envalira</t>
  </si>
  <si>
    <t>C.G.N°2</t>
  </si>
  <si>
    <t>3 - PARIS - ATHENES (3 682.2 km) 34 870 m dénivelée positive - 16 cols</t>
  </si>
  <si>
    <t>FR-88-0408</t>
  </si>
  <si>
    <t>Col du Haut du Salin</t>
  </si>
  <si>
    <t>D 164/D 25</t>
  </si>
  <si>
    <t>FR-88-0672</t>
  </si>
  <si>
    <t>Col de Bonne Fontaine</t>
  </si>
  <si>
    <t>D 11</t>
  </si>
  <si>
    <t>FR-88-1110</t>
  </si>
  <si>
    <t>Col du Collet</t>
  </si>
  <si>
    <t>D 417/D 34d</t>
  </si>
  <si>
    <t>FR-68-1139</t>
  </si>
  <si>
    <t>Col de la Schlucht</t>
  </si>
  <si>
    <t>D 417</t>
  </si>
  <si>
    <t>DE-BW-1030</t>
  </si>
  <si>
    <t>Col Holengraben</t>
  </si>
  <si>
    <t>B 500</t>
  </si>
  <si>
    <t>DE-BW-1045a</t>
  </si>
  <si>
    <t xml:space="preserve">Col Ruheckle </t>
  </si>
  <si>
    <t>Str/B 500</t>
  </si>
  <si>
    <t>AT-7-1216</t>
  </si>
  <si>
    <t>Fernpass Höhe</t>
  </si>
  <si>
    <t>B 314</t>
  </si>
  <si>
    <t>AT-7-1119</t>
  </si>
  <si>
    <t>Hölzleitner Sattel</t>
  </si>
  <si>
    <t>B 189</t>
  </si>
  <si>
    <t>AT-5-1531</t>
  </si>
  <si>
    <t>Gerlos Pass</t>
  </si>
  <si>
    <t>B 165</t>
  </si>
  <si>
    <t>AT-5-1290</t>
  </si>
  <si>
    <t>Filzen Sattel</t>
  </si>
  <si>
    <t>B 164</t>
  </si>
  <si>
    <t>AT-5-1342</t>
  </si>
  <si>
    <t>Dientner Sattel</t>
  </si>
  <si>
    <t>R/B 164</t>
  </si>
  <si>
    <t>AT-4-0957</t>
  </si>
  <si>
    <t>Gschütt Pass</t>
  </si>
  <si>
    <t>B 166</t>
  </si>
  <si>
    <t>HU-PE-0390</t>
  </si>
  <si>
    <t>Col Budakeszi Hago</t>
  </si>
  <si>
    <t>BG-12-1405</t>
  </si>
  <si>
    <t>Col Petrokhanski Pereval</t>
  </si>
  <si>
    <t>BG-13-1301</t>
  </si>
  <si>
    <t>Col d'Avramova Sedlovina</t>
  </si>
  <si>
    <t>BG-01-1425</t>
  </si>
  <si>
    <t>Col Popski Preslap</t>
  </si>
  <si>
    <t>4 - PARIS - BELFAST (1 832.4 km) 19 235 m dénivelée positive - 1 col</t>
  </si>
  <si>
    <t>IE-DL-0160</t>
  </si>
  <si>
    <t>The Black Gap</t>
  </si>
  <si>
    <t>R 232</t>
  </si>
  <si>
    <t>5 - PARIS - BELGRADE (2 182.1 km) 19 536 m dénivelée positive - 13 cols</t>
  </si>
  <si>
    <t>Col Ruheckle</t>
  </si>
  <si>
    <t>6 - PARIS - BERLIN  (1 166.6 km) 11 330 m dénivelée positive - 1 col</t>
  </si>
  <si>
    <t>DE-NW-0485</t>
  </si>
  <si>
    <t>Col Wasserscheide</t>
  </si>
  <si>
    <t>L 113/L 165</t>
  </si>
  <si>
    <t>7- PARIS - BERN (626.4 km) 6 266 m dénivelée positive - 5 cols</t>
  </si>
  <si>
    <t>FR-25-0891a</t>
  </si>
  <si>
    <t>Col d'Abondance</t>
  </si>
  <si>
    <t>D 48</t>
  </si>
  <si>
    <t>CH-NE-0919</t>
  </si>
  <si>
    <t>Col des Roches</t>
  </si>
  <si>
    <t>CH-NE-1114</t>
  </si>
  <si>
    <t>Col Haut du Quartier</t>
  </si>
  <si>
    <t>CH-NE-1171</t>
  </si>
  <si>
    <t>Col de Joux</t>
  </si>
  <si>
    <t>CH-NE-1170</t>
  </si>
  <si>
    <t>Col de la Tourne</t>
  </si>
  <si>
    <t>8 - PARIS - BONN  (521.4 km) 5 807 m dénivelée positive - 1 col</t>
  </si>
  <si>
    <t>9 - PARIS - BRATISLAVA (1 599.3 km) 16 747 m dénivelée positive - 12 cols</t>
  </si>
  <si>
    <t>10 - PARIS - BRUXELLES  (352.3 km) 2 841 m dénivelée positive - 1 col</t>
  </si>
  <si>
    <t>FR-59-0145</t>
  </si>
  <si>
    <t>Col du Long Buisson</t>
  </si>
  <si>
    <t>CV</t>
  </si>
  <si>
    <t>11 - PARIS - BUCAREST (3 178.6 km) 28 576 m dénivelée positive - 17 cols</t>
  </si>
  <si>
    <t>FR-67-0636</t>
  </si>
  <si>
    <t>Col du Hantz</t>
  </si>
  <si>
    <t>D 424</t>
  </si>
  <si>
    <t>FR-67-0534</t>
  </si>
  <si>
    <t>Col de Steige</t>
  </si>
  <si>
    <t>D 24/D 214</t>
  </si>
  <si>
    <t>DE-BW-0488a</t>
  </si>
  <si>
    <t>Col Pfingsteck</t>
  </si>
  <si>
    <t>L 110</t>
  </si>
  <si>
    <t>DE-BW-0453</t>
  </si>
  <si>
    <t>Col Gescheid</t>
  </si>
  <si>
    <t>K 5109</t>
  </si>
  <si>
    <t>DE-BW-0983</t>
  </si>
  <si>
    <t>Col Neueck</t>
  </si>
  <si>
    <t>L 173</t>
  </si>
  <si>
    <t>DE-BW-0960</t>
  </si>
  <si>
    <t>Col Friedrichshöhe</t>
  </si>
  <si>
    <t>DE-BY-1123</t>
  </si>
  <si>
    <t>Col Sudelfeld Sattel</t>
  </si>
  <si>
    <t>B 307</t>
  </si>
  <si>
    <t>DE-BY-0770</t>
  </si>
  <si>
    <t>Col Seegatterl</t>
  </si>
  <si>
    <t>B 305</t>
  </si>
  <si>
    <t>AT-5-1742</t>
  </si>
  <si>
    <t>Col Obertauern</t>
  </si>
  <si>
    <t>B 99</t>
  </si>
  <si>
    <t>AT-6-1547</t>
  </si>
  <si>
    <t>Col Gaberlsattel</t>
  </si>
  <si>
    <t>B 77</t>
  </si>
  <si>
    <t>RO-GJ-2035</t>
  </si>
  <si>
    <t>Col Şaua Dengherul</t>
  </si>
  <si>
    <t>DN 67 C</t>
  </si>
  <si>
    <t>RO-VL-2040</t>
  </si>
  <si>
    <t>Col Şaua Urdele</t>
  </si>
  <si>
    <t>à 50 m de DN 67 C</t>
  </si>
  <si>
    <t>RO-AB-1678</t>
  </si>
  <si>
    <t>Col Pasul Tărtărău</t>
  </si>
  <si>
    <t>RO-VL-1571</t>
  </si>
  <si>
    <t>Col Curmatura Vidrutei</t>
  </si>
  <si>
    <t>DN 7 A</t>
  </si>
  <si>
    <t>RO-HD-1575</t>
  </si>
  <si>
    <t>Col Pasul Groapa Seacă</t>
  </si>
  <si>
    <t>RO-BV-0770</t>
  </si>
  <si>
    <t>Col Pasul Poiana Mărului</t>
  </si>
  <si>
    <t>DN 73 A</t>
  </si>
  <si>
    <t>RO-BV-1268</t>
  </si>
  <si>
    <t>Col Pasul Bratocea</t>
  </si>
  <si>
    <t>DN 1 A</t>
  </si>
  <si>
    <t>12 - PARIS - BUDAPEST (1 776.4 km) 18 450 m dénivelée positive - 10 cols</t>
  </si>
  <si>
    <t>13 - PARIS - CARDIFF (934.7 km) 9 653 m dénivelée positive - 0 col</t>
  </si>
  <si>
    <t>14 - PARIS - COPENHAGUE (1 452.9 km) 12 181m dénivelée positive - 3 cols</t>
  </si>
  <si>
    <t>BE-WLX-0464</t>
  </si>
  <si>
    <t>Col Trou du Loup</t>
  </si>
  <si>
    <t>N 807</t>
  </si>
  <si>
    <t>DE-NW-0323</t>
  </si>
  <si>
    <t>Col Margarethenhohe</t>
  </si>
  <si>
    <t>L 331</t>
  </si>
  <si>
    <t>15 -PARIS - DUBLIN  (1 903.5 km) 15 377 m dénivelée positive - 9 cols</t>
  </si>
  <si>
    <t>IE-CO-0201</t>
  </si>
  <si>
    <t>Pass of Keimaneigh</t>
  </si>
  <si>
    <t>R 584</t>
  </si>
  <si>
    <t>IE-CO-0285</t>
  </si>
  <si>
    <t>Healy Pass</t>
  </si>
  <si>
    <t>R 574</t>
  </si>
  <si>
    <t>IE-KY-0208</t>
  </si>
  <si>
    <t>Coomakesta Pass</t>
  </si>
  <si>
    <t>N 70</t>
  </si>
  <si>
    <t>IE-KY-0304</t>
  </si>
  <si>
    <t>Ballaghisheen Pass</t>
  </si>
  <si>
    <t>IE-KY-0259</t>
  </si>
  <si>
    <t>Ballaghbeama Gap</t>
  </si>
  <si>
    <t>IE-KY-0263</t>
  </si>
  <si>
    <t>Moll's Gap</t>
  </si>
  <si>
    <t>N 71/R 568</t>
  </si>
  <si>
    <t>IE-KY-0456</t>
  </si>
  <si>
    <t>Connor Pass</t>
  </si>
  <si>
    <t>R 560</t>
  </si>
  <si>
    <t>IE-WW-0495</t>
  </si>
  <si>
    <t>Sally Gap</t>
  </si>
  <si>
    <t>R 115/R 759</t>
  </si>
  <si>
    <t>IE-WW-0495a</t>
  </si>
  <si>
    <t>Bearnaveag Gap</t>
  </si>
  <si>
    <t>R 115</t>
  </si>
  <si>
    <t>16 - PARIS - EDIMBOURG  (1 075.8 km) 9 772 m dénivelée positive - 3 cols</t>
  </si>
  <si>
    <t>GB-SCT-0365b</t>
  </si>
  <si>
    <t>Col Whitrope Hass</t>
  </si>
  <si>
    <t>B 6399</t>
  </si>
  <si>
    <t>GB-SCT-0350</t>
  </si>
  <si>
    <t>Col Windy Slack</t>
  </si>
  <si>
    <t>B 7007</t>
  </si>
  <si>
    <t>GB-SCT-0405b</t>
  </si>
  <si>
    <t>Col Carcant Nick</t>
  </si>
  <si>
    <t>17 - PARIS - LISBONNE (2 580.2 km) 28 017 m dénivelée positive - 13 cols</t>
  </si>
  <si>
    <t>FR-64-0392</t>
  </si>
  <si>
    <t>Col d'Osquich</t>
  </si>
  <si>
    <t>D 918</t>
  </si>
  <si>
    <t>FR-64-0503</t>
  </si>
  <si>
    <t>Col d'Askonzabal</t>
  </si>
  <si>
    <t>D 120</t>
  </si>
  <si>
    <t>ES-NA-1056</t>
  </si>
  <si>
    <t xml:space="preserve">Puerto Ibaneta </t>
  </si>
  <si>
    <t>N 135</t>
  </si>
  <si>
    <t>ES-NA-0733</t>
  </si>
  <si>
    <t>Puerto de Guirguillano</t>
  </si>
  <si>
    <t>NA 7124</t>
  </si>
  <si>
    <t>ES-NA-0480</t>
  </si>
  <si>
    <t>Puerto del Molino</t>
  </si>
  <si>
    <t>ES-LO-0945</t>
  </si>
  <si>
    <t>Puerto de Peñacerrada</t>
  </si>
  <si>
    <t>LR 316</t>
  </si>
  <si>
    <t>ES-BU-1245</t>
  </si>
  <si>
    <t>Alto de Pradilla</t>
  </si>
  <si>
    <t>LR 111/BU 811</t>
  </si>
  <si>
    <t>PT-09-0618</t>
  </si>
  <si>
    <t>Puerto de Portela</t>
  </si>
  <si>
    <t>EN 232</t>
  </si>
  <si>
    <t>PT-05-0636</t>
  </si>
  <si>
    <t>Selada dos Burreiros</t>
  </si>
  <si>
    <t>EN 238</t>
  </si>
  <si>
    <t>PT-05-0767</t>
  </si>
  <si>
    <t>Selada de Recusa</t>
  </si>
  <si>
    <t>PT-02-0296</t>
  </si>
  <si>
    <t>Portela dos Caibros</t>
  </si>
  <si>
    <t>ER 266</t>
  </si>
  <si>
    <t>PT-08-0438</t>
  </si>
  <si>
    <t>Portela das Corchas</t>
  </si>
  <si>
    <t>PT-08-0427</t>
  </si>
  <si>
    <t>Portela de Serenada</t>
  </si>
  <si>
    <t>18 - PARIS - LJUBLJANA (1 612.6 km) 12 752 m dénivelée positive - 5 cols</t>
  </si>
  <si>
    <t>FR-01-0384</t>
  </si>
  <si>
    <t>Le Dernier Col</t>
  </si>
  <si>
    <t>D 81</t>
  </si>
  <si>
    <t>FR-01-0500</t>
  </si>
  <si>
    <t>Col de Montratier</t>
  </si>
  <si>
    <t>FR-01-0864</t>
  </si>
  <si>
    <t>Col de la Berche</t>
  </si>
  <si>
    <t>D 8</t>
  </si>
  <si>
    <t>FR-01-0914</t>
  </si>
  <si>
    <t>Col de de la Lébe</t>
  </si>
  <si>
    <t>FR-73-2081</t>
  </si>
  <si>
    <t>Col du Mont Cenis</t>
  </si>
  <si>
    <t>D 1006</t>
  </si>
  <si>
    <t>19 - PARIS - LONDRES (333.7 km) 2 867 m dénivelée positive - 0 col</t>
  </si>
  <si>
    <t>20 - PARIS - LUXEMBOURG (383.4 km) 3 755 m dénivelée positive - 0 col</t>
  </si>
  <si>
    <t>21 - PARIS - MADRID (1 592.8 km) 15 844 m dénivelée positive - 8 cols</t>
  </si>
  <si>
    <t>FR-65-1474</t>
  </si>
  <si>
    <t>Col du Soulor</t>
  </si>
  <si>
    <t>FR-64-1709</t>
  </si>
  <si>
    <t>Col de l'Aubisque</t>
  </si>
  <si>
    <t>FR-64-1571</t>
  </si>
  <si>
    <t>Col de Labareille</t>
  </si>
  <si>
    <t>FR-64-1794</t>
  </si>
  <si>
    <t>Col du Pourtalet</t>
  </si>
  <si>
    <t>D 934</t>
  </si>
  <si>
    <t>ES-HU-1080</t>
  </si>
  <si>
    <t>Puerto de Oroel</t>
  </si>
  <si>
    <t>A 1205</t>
  </si>
  <si>
    <t>ES-NA-432</t>
  </si>
  <si>
    <t>Portillo de Santa Margarita</t>
  </si>
  <si>
    <t>NA 125</t>
  </si>
  <si>
    <t>ES-SO-0928</t>
  </si>
  <si>
    <t>Puerto los Collados</t>
  </si>
  <si>
    <t>SO 382</t>
  </si>
  <si>
    <t>ES-SO-1196</t>
  </si>
  <si>
    <t>Puerto la Carrasca</t>
  </si>
  <si>
    <t>CL 101</t>
  </si>
  <si>
    <t>22 - PARIS - MINSK (2 612.5 km) 19 088 m dénivelée positive  - 1 col</t>
  </si>
  <si>
    <t>23 - PARIS - MONACO (1 080.6km) 15 709 m dénivelée positive - 20 cols</t>
  </si>
  <si>
    <t>FR-01-0239</t>
  </si>
  <si>
    <t>Golet du Tilleul</t>
  </si>
  <si>
    <t>D 19</t>
  </si>
  <si>
    <t>FR-73-0573</t>
  </si>
  <si>
    <t>Col de la Crusille</t>
  </si>
  <si>
    <t>D 916/D 35</t>
  </si>
  <si>
    <t>FR-73-0987</t>
  </si>
  <si>
    <t>Col de l'Epine</t>
  </si>
  <si>
    <t>D 916</t>
  </si>
  <si>
    <t>FR-73-1566</t>
  </si>
  <si>
    <t>Col du Télégraphe</t>
  </si>
  <si>
    <t>D 902</t>
  </si>
  <si>
    <t>FR-73-1522</t>
  </si>
  <si>
    <t>Le Col</t>
  </si>
  <si>
    <t>FR-73-2406</t>
  </si>
  <si>
    <t>Collet du Plan Nicolas</t>
  </si>
  <si>
    <t>FR-05-2642a</t>
  </si>
  <si>
    <t>Col du Galibier</t>
  </si>
  <si>
    <t>FR-05-2057</t>
  </si>
  <si>
    <t>Col du Lautaret</t>
  </si>
  <si>
    <t>FR-05-2360</t>
  </si>
  <si>
    <t xml:space="preserve"> Col de l'Izoard</t>
  </si>
  <si>
    <t>FR-05-2220a</t>
  </si>
  <si>
    <t>Col de la Platrière</t>
  </si>
  <si>
    <t>FR-05-1347</t>
  </si>
  <si>
    <t>Col de l'Ange Gardien</t>
  </si>
  <si>
    <t>FR-05-1530</t>
  </si>
  <si>
    <t>Col de la Viste</t>
  </si>
  <si>
    <t>FR-04-2108</t>
  </si>
  <si>
    <t>Col de Vars</t>
  </si>
  <si>
    <t>FR-04-2639</t>
  </si>
  <si>
    <t>Faux Col de Restefonds</t>
  </si>
  <si>
    <t>D 64</t>
  </si>
  <si>
    <t>FR-04-2692b</t>
  </si>
  <si>
    <t>Col de Restefonds</t>
  </si>
  <si>
    <t>D 64 prés de</t>
  </si>
  <si>
    <t>FR-04-2715</t>
  </si>
  <si>
    <t>Col de la Bonnette</t>
  </si>
  <si>
    <t>FR-04-2513</t>
  </si>
  <si>
    <t>Col de Raspaillon</t>
  </si>
  <si>
    <t>FR-06-1500</t>
  </si>
  <si>
    <t>Col St Martin</t>
  </si>
  <si>
    <t>M 2565</t>
  </si>
  <si>
    <t>FR-06-1607b</t>
  </si>
  <si>
    <t>Col de Turini</t>
  </si>
  <si>
    <t>M 70/D 68</t>
  </si>
  <si>
    <t>FR-06-706</t>
  </si>
  <si>
    <t>Col du Castillon - Tunnel</t>
  </si>
  <si>
    <t>24 - PARIS - MOSCOU (3 667.5 km) 26 075 m dénivelée positive - 1 col</t>
  </si>
  <si>
    <t>25 - PARIS - OSLO (2 540.3 km) 23 189 m dénivelée positive - 3 cols</t>
  </si>
  <si>
    <t>26 - PARIS - PODGORICA (2 627.3 km) 23 752 m dénivelée positive - 5 cols</t>
  </si>
  <si>
    <t>27 -PARIS - PRAGUE (1 226.7 km) 11 823 m dénivelée positive - 4 cols</t>
  </si>
  <si>
    <t>FR-57-0380a</t>
  </si>
  <si>
    <t>Col du Schimberg</t>
  </si>
  <si>
    <t>D 620</t>
  </si>
  <si>
    <t>FR-67-0432</t>
  </si>
  <si>
    <t>Col du Pigeonnier</t>
  </si>
  <si>
    <t>D 3</t>
  </si>
  <si>
    <t>DE-BY-0390</t>
  </si>
  <si>
    <t>Pass Marloffstein</t>
  </si>
  <si>
    <t>St 2243</t>
  </si>
  <si>
    <t>DE-BY-0652</t>
  </si>
  <si>
    <t>Wurmloh Pass</t>
  </si>
  <si>
    <t>St 2665</t>
  </si>
  <si>
    <t>28 - PARIS - PRISTINA (2 927.4 km) 28 757 m dénivelée positive - 8 cols</t>
  </si>
  <si>
    <t>ME-16-1105</t>
  </si>
  <si>
    <t>Col Vjeternik Prolaz</t>
  </si>
  <si>
    <t>ME-01-1565</t>
  </si>
  <si>
    <t>Col Tresnjevik Prolaz</t>
  </si>
  <si>
    <t>M 9/R 19</t>
  </si>
  <si>
    <t>ME-17-1781</t>
  </si>
  <si>
    <t>Kula Prolaz</t>
  </si>
  <si>
    <t>R 5</t>
  </si>
  <si>
    <t>29 - PARIS - RIGA  (2 714.3 km) 18 767 m dénivelée positive - 1 col</t>
  </si>
  <si>
    <t>30 - PARIS - ROME (1 897.1 km) 17 845 m dénivelée positive- 12 cols</t>
  </si>
  <si>
    <t>IT-PC-1149</t>
  </si>
  <si>
    <t>Passo del Penice</t>
  </si>
  <si>
    <t>SS 461</t>
  </si>
  <si>
    <t>N 23</t>
  </si>
  <si>
    <t>IT-PC-0665</t>
  </si>
  <si>
    <t>Colla</t>
  </si>
  <si>
    <t>SP 50</t>
  </si>
  <si>
    <t>N 29</t>
  </si>
  <si>
    <t>IT-PC-1055</t>
  </si>
  <si>
    <t>Passo del Mercatello</t>
  </si>
  <si>
    <t>IT-PC-0970</t>
  </si>
  <si>
    <t>Passo del Pianazze</t>
  </si>
  <si>
    <t>SP 8</t>
  </si>
  <si>
    <t>IT-BO-0785</t>
  </si>
  <si>
    <t>Bocca dei Ravari</t>
  </si>
  <si>
    <t>SP 623</t>
  </si>
  <si>
    <t>IT-BO-0770</t>
  </si>
  <si>
    <t>Serra Sarzana</t>
  </si>
  <si>
    <t>IT-BO-0885</t>
  </si>
  <si>
    <t>Passo Brasa</t>
  </si>
  <si>
    <t>31 - PARIS - SAN MARINO (1 432.5 km) 11 536 m dénivelée positive - 5 cols</t>
  </si>
  <si>
    <t>32 - PARIS - SARAJEVO (2 518.8 km) 22 295 m dénivelée positive - 6 cols</t>
  </si>
  <si>
    <t>BA-BIH-0965a</t>
  </si>
  <si>
    <t>Col Ivan Seldo</t>
  </si>
  <si>
    <t>33 - PARIS - SKOPJE (3 072.9 km) 29 893 m dénivelée positive - 8 cols</t>
  </si>
  <si>
    <t>34 - PARIS - SOFIA (2 657.5 km) 23 861 m dénivelée positive - 14 cols</t>
  </si>
  <si>
    <t>35 - PARIS - STOCKHOLM  (2 150.5 km) 16 009 m dénivelée positive - 3 cols</t>
  </si>
  <si>
    <t>36 - PARIS - TALLINN  (3 162.4 km) 20 269 m dénivelée positive - 1 col</t>
  </si>
  <si>
    <t>37 - PARIS - TIRANA (2 837.3 km) 25 615 m dénivelée positive - 5 cols</t>
  </si>
  <si>
    <t>38 - PARIS - VADUZ  (959.7 km) 13 302 m dénivelée positive - 11 cols</t>
  </si>
  <si>
    <t>FR-39-1075</t>
  </si>
  <si>
    <t>Col des Lanciers</t>
  </si>
  <si>
    <t>D 55</t>
  </si>
  <si>
    <t>FR-25-1260</t>
  </si>
  <si>
    <t>Col de Landoz Neuve</t>
  </si>
  <si>
    <t>D 389</t>
  </si>
  <si>
    <t>CH-VD-1144</t>
  </si>
  <si>
    <t>Col de Pétra Félix</t>
  </si>
  <si>
    <t>CH-VD-1174a</t>
  </si>
  <si>
    <t>Col de Mollendruz</t>
  </si>
  <si>
    <t>CH-VD-0872</t>
  </si>
  <si>
    <t>Col du Chalet à Gobet</t>
  </si>
  <si>
    <t>CH-BE-1504</t>
  </si>
  <si>
    <t>Jaunpass</t>
  </si>
  <si>
    <t>CH-BE-1125</t>
  </si>
  <si>
    <t>Spitzenbühl</t>
  </si>
  <si>
    <t>CH-BE-2165b</t>
  </si>
  <si>
    <t>Grimsel pass</t>
  </si>
  <si>
    <t>CH-UR-2429c</t>
  </si>
  <si>
    <t>Furka pass</t>
  </si>
  <si>
    <t>CH-GR-2044c</t>
  </si>
  <si>
    <t>Oberalppass</t>
  </si>
  <si>
    <t>CH-GR-0713</t>
  </si>
  <si>
    <t>St Luziensteig pass</t>
  </si>
  <si>
    <t>39 - PARIS - VARSOVIE  (1 851.8 km) 13 847 m dénivelée positive - 1 col</t>
  </si>
  <si>
    <t>40 - PARIS - VIENNE (1 538.8 km) 16 510 m dénivelée positive - 12 cols</t>
  </si>
  <si>
    <t>41 - PARIS - VILNIUS (2 377.2 km) 17 505 m dénivelée positive - 1 col</t>
  </si>
  <si>
    <t>42 - PARIS - ZAGREB (1 772.2 km) 13 660 m dénivelée positive - 5 cols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</si>
</sst>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>
    <font>
      <sz val="10"/>
      <name val="Times New Roman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2"/>
      <name val="Times New Roman"/>
      <family val="1"/>
    </font>
    <font>
      <b/>
      <i/>
      <sz val="12"/>
      <name val="Times New Roman"/>
      <family val="1"/>
    </font>
    <font>
      <b/>
      <i/>
      <sz val="22"/>
      <color indexed="12"/>
      <name val="Flubber"/>
    </font>
    <font>
      <b/>
      <i/>
      <sz val="18"/>
      <color indexed="12"/>
      <name val="Arial"/>
      <family val="2"/>
    </font>
    <font>
      <b/>
      <i/>
      <sz val="13"/>
      <color indexed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b/>
      <i/>
      <sz val="10"/>
      <color indexed="12"/>
      <name val="Arial"/>
      <family val="2"/>
    </font>
    <font>
      <u/>
      <sz val="7.5"/>
      <color indexed="12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MS Sans Serif"/>
      <family val="2"/>
      <charset val="1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b/>
      <i/>
      <sz val="10"/>
      <color rgb="FF0000FF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i/>
      <sz val="9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1" fillId="0" borderId="0" applyNumberFormat="0" applyAlignment="0" applyProtection="0">
      <alignment vertical="top"/>
      <protection locked="0"/>
    </xf>
    <xf numFmtId="0" fontId="1" fillId="0" borderId="0"/>
  </cellStyleXfs>
  <cellXfs count="84">
    <xf numFmtId="0" fontId="0" fillId="0" borderId="0" xfId="0"/>
    <xf numFmtId="1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centerContinuous"/>
    </xf>
    <xf numFmtId="164" fontId="3" fillId="0" borderId="0" xfId="0" applyNumberFormat="1" applyFont="1" applyFill="1" applyBorder="1" applyAlignment="1">
      <alignment horizontal="left" vertical="center" indent="1"/>
    </xf>
    <xf numFmtId="1" fontId="3" fillId="0" borderId="0" xfId="0" applyNumberFormat="1" applyFont="1" applyBorder="1" applyAlignment="1">
      <alignment horizontal="centerContinuous" vertical="center"/>
    </xf>
    <xf numFmtId="1" fontId="4" fillId="0" borderId="0" xfId="0" applyNumberFormat="1" applyFont="1" applyFill="1" applyAlignment="1">
      <alignment horizontal="centerContinuous" vertical="center"/>
    </xf>
    <xf numFmtId="164" fontId="3" fillId="0" borderId="0" xfId="0" applyNumberFormat="1" applyFont="1" applyFill="1" applyBorder="1" applyAlignment="1">
      <alignment horizontal="right" vertical="center" indent="1"/>
    </xf>
    <xf numFmtId="0" fontId="0" fillId="0" borderId="0" xfId="0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64" fontId="9" fillId="0" borderId="0" xfId="0" applyNumberFormat="1" applyFont="1" applyFill="1" applyBorder="1" applyAlignment="1">
      <alignment horizontal="right" vertical="center" indent="1"/>
    </xf>
    <xf numFmtId="164" fontId="9" fillId="0" borderId="0" xfId="0" applyNumberFormat="1" applyFont="1" applyFill="1" applyBorder="1" applyAlignment="1">
      <alignment horizontal="left" vertical="center" indent="1"/>
    </xf>
    <xf numFmtId="1" fontId="9" fillId="0" borderId="0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" xfId="0" applyFont="1" applyBorder="1" applyAlignment="1">
      <alignment vertical="center"/>
    </xf>
    <xf numFmtId="0" fontId="12" fillId="0" borderId="1" xfId="0" applyNumberFormat="1" applyFont="1" applyBorder="1" applyAlignment="1">
      <alignment horizontal="left" vertical="center" indent="1"/>
    </xf>
    <xf numFmtId="0" fontId="12" fillId="0" borderId="2" xfId="0" applyNumberFormat="1" applyFont="1" applyBorder="1" applyAlignment="1">
      <alignment horizontal="right" vertical="center" indent="2"/>
    </xf>
    <xf numFmtId="0" fontId="11" fillId="0" borderId="2" xfId="0" applyFont="1" applyBorder="1" applyAlignment="1">
      <alignment vertical="center"/>
    </xf>
    <xf numFmtId="164" fontId="11" fillId="0" borderId="4" xfId="0" applyNumberFormat="1" applyFont="1" applyFill="1" applyBorder="1" applyAlignment="1">
      <alignment horizontal="right" vertical="center" indent="1"/>
    </xf>
    <xf numFmtId="0" fontId="11" fillId="0" borderId="4" xfId="0" applyNumberFormat="1" applyFont="1" applyFill="1" applyBorder="1" applyAlignment="1">
      <alignment horizontal="center" vertical="center"/>
    </xf>
    <xf numFmtId="0" fontId="14" fillId="0" borderId="1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2" applyNumberFormat="1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164" fontId="11" fillId="0" borderId="0" xfId="0" applyNumberFormat="1" applyFont="1" applyFill="1" applyAlignment="1">
      <alignment horizontal="right" vertical="center" indent="1"/>
    </xf>
    <xf numFmtId="164" fontId="11" fillId="0" borderId="0" xfId="0" applyNumberFormat="1" applyFont="1" applyFill="1" applyAlignment="1">
      <alignment horizontal="left" vertical="center" indent="1"/>
    </xf>
    <xf numFmtId="0" fontId="12" fillId="0" borderId="1" xfId="0" applyNumberFormat="1" applyFont="1" applyBorder="1" applyAlignment="1">
      <alignment horizontal="left" indent="1"/>
    </xf>
    <xf numFmtId="0" fontId="18" fillId="0" borderId="2" xfId="0" applyFont="1" applyBorder="1" applyAlignment="1">
      <alignment vertical="center"/>
    </xf>
    <xf numFmtId="164" fontId="18" fillId="0" borderId="4" xfId="0" applyNumberFormat="1" applyFont="1" applyFill="1" applyBorder="1" applyAlignment="1">
      <alignment horizontal="right" vertical="center" indent="1"/>
    </xf>
    <xf numFmtId="0" fontId="14" fillId="0" borderId="1" xfId="1" applyFont="1" applyBorder="1" applyAlignment="1">
      <alignment horizontal="center" vertical="center"/>
      <protection locked="0"/>
    </xf>
    <xf numFmtId="0" fontId="19" fillId="0" borderId="2" xfId="0" applyNumberFormat="1" applyFont="1" applyBorder="1" applyAlignment="1">
      <alignment horizontal="right" vertical="center" indent="2"/>
    </xf>
    <xf numFmtId="0" fontId="14" fillId="0" borderId="1" xfId="1" applyFont="1" applyBorder="1" applyAlignment="1" applyProtection="1">
      <alignment horizontal="center" vertical="center"/>
    </xf>
    <xf numFmtId="0" fontId="19" fillId="0" borderId="1" xfId="0" applyNumberFormat="1" applyFont="1" applyBorder="1" applyAlignment="1">
      <alignment horizontal="left" indent="1"/>
    </xf>
    <xf numFmtId="0" fontId="11" fillId="0" borderId="2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/>
      <protection locked="0"/>
    </xf>
    <xf numFmtId="0" fontId="19" fillId="0" borderId="5" xfId="0" applyNumberFormat="1" applyFont="1" applyFill="1" applyBorder="1" applyAlignment="1">
      <alignment horizontal="left" indent="1"/>
    </xf>
    <xf numFmtId="0" fontId="19" fillId="0" borderId="1" xfId="0" applyNumberFormat="1" applyFont="1" applyFill="1" applyBorder="1" applyAlignment="1">
      <alignment horizontal="left" indent="1"/>
    </xf>
    <xf numFmtId="0" fontId="12" fillId="0" borderId="1" xfId="0" applyNumberFormat="1" applyFont="1" applyFill="1" applyBorder="1" applyAlignment="1">
      <alignment horizontal="left" indent="1"/>
    </xf>
    <xf numFmtId="0" fontId="14" fillId="4" borderId="1" xfId="1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NumberFormat="1" applyFont="1" applyFill="1" applyAlignment="1">
      <alignment horizontal="left" vertical="center"/>
    </xf>
    <xf numFmtId="0" fontId="20" fillId="0" borderId="1" xfId="1" applyFont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left" indent="1"/>
    </xf>
    <xf numFmtId="0" fontId="12" fillId="0" borderId="2" xfId="0" applyNumberFormat="1" applyFont="1" applyFill="1" applyBorder="1" applyAlignment="1">
      <alignment horizontal="left" indent="1"/>
    </xf>
    <xf numFmtId="0" fontId="19" fillId="0" borderId="1" xfId="0" applyNumberFormat="1" applyFont="1" applyBorder="1" applyAlignment="1">
      <alignment horizontal="right" indent="2"/>
    </xf>
    <xf numFmtId="0" fontId="12" fillId="0" borderId="1" xfId="0" applyNumberFormat="1" applyFont="1" applyFill="1" applyBorder="1" applyAlignment="1">
      <alignment horizontal="right" indent="2"/>
    </xf>
    <xf numFmtId="0" fontId="19" fillId="0" borderId="1" xfId="0" applyNumberFormat="1" applyFont="1" applyFill="1" applyBorder="1" applyAlignment="1">
      <alignment horizontal="right" indent="2"/>
    </xf>
    <xf numFmtId="0" fontId="14" fillId="0" borderId="1" xfId="1" applyFont="1" applyBorder="1" applyAlignment="1" applyProtection="1">
      <alignment horizontal="center" vertical="center" wrapText="1"/>
    </xf>
    <xf numFmtId="0" fontId="12" fillId="0" borderId="2" xfId="0" applyNumberFormat="1" applyFont="1" applyBorder="1" applyAlignment="1">
      <alignment horizontal="right" indent="2"/>
    </xf>
    <xf numFmtId="0" fontId="14" fillId="0" borderId="1" xfId="3" applyNumberFormat="1" applyFont="1" applyBorder="1" applyAlignment="1" applyProtection="1">
      <alignment horizontal="center" vertical="center"/>
    </xf>
    <xf numFmtId="0" fontId="12" fillId="0" borderId="1" xfId="0" applyFont="1" applyBorder="1" applyAlignment="1">
      <alignment horizontal="left" vertical="center" wrapText="1" indent="1"/>
    </xf>
    <xf numFmtId="0" fontId="12" fillId="4" borderId="1" xfId="0" applyNumberFormat="1" applyFont="1" applyFill="1" applyBorder="1" applyAlignment="1">
      <alignment horizontal="left" vertical="center" indent="1"/>
    </xf>
    <xf numFmtId="0" fontId="12" fillId="0" borderId="1" xfId="0" applyNumberFormat="1" applyFont="1" applyFill="1" applyBorder="1" applyAlignment="1">
      <alignment horizontal="left" vertical="center" indent="1"/>
    </xf>
    <xf numFmtId="0" fontId="17" fillId="4" borderId="1" xfId="0" applyFont="1" applyFill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left" vertical="center" indent="1"/>
    </xf>
    <xf numFmtId="0" fontId="19" fillId="0" borderId="1" xfId="0" applyNumberFormat="1" applyFont="1" applyBorder="1" applyAlignment="1">
      <alignment horizontal="left" vertical="center" indent="1"/>
    </xf>
    <xf numFmtId="0" fontId="19" fillId="0" borderId="2" xfId="0" applyNumberFormat="1" applyFont="1" applyBorder="1" applyAlignment="1">
      <alignment horizontal="right" indent="2"/>
    </xf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 vertical="center"/>
    </xf>
    <xf numFmtId="164" fontId="18" fillId="0" borderId="4" xfId="0" applyNumberFormat="1" applyFont="1" applyFill="1" applyBorder="1" applyAlignment="1">
      <alignment horizontal="left" vertical="center" indent="1"/>
    </xf>
    <xf numFmtId="0" fontId="14" fillId="0" borderId="1" xfId="1" applyFont="1" applyBorder="1" applyAlignment="1" applyProtection="1">
      <alignment horizontal="center" vertical="center"/>
      <protection locked="0"/>
    </xf>
    <xf numFmtId="0" fontId="19" fillId="0" borderId="1" xfId="0" applyNumberFormat="1" applyFont="1" applyBorder="1" applyAlignment="1">
      <alignment horizontal="right" vertical="center" indent="2"/>
    </xf>
    <xf numFmtId="0" fontId="17" fillId="3" borderId="7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right" indent="2"/>
    </xf>
    <xf numFmtId="0" fontId="14" fillId="4" borderId="1" xfId="1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13" fillId="0" borderId="1" xfId="1" applyNumberFormat="1" applyFill="1" applyBorder="1" applyAlignment="1" applyProtection="1">
      <alignment horizontal="center" vertical="center"/>
    </xf>
  </cellXfs>
  <cellStyles count="5">
    <cellStyle name="Lien hypertexte" xfId="1" builtinId="8"/>
    <cellStyle name="Lien hypertexte_Catalogue ES 2019 Frontaliers(2305843009218779460)" xfId="3"/>
    <cellStyle name="Normal" xfId="0" builtinId="0"/>
    <cellStyle name="Normal 2" xfId="4"/>
    <cellStyle name="Normal_Feuil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152400</xdr:rowOff>
    </xdr:from>
    <xdr:to>
      <xdr:col>4</xdr:col>
      <xdr:colOff>323850</xdr:colOff>
      <xdr:row>2</xdr:row>
      <xdr:rowOff>47625</xdr:rowOff>
    </xdr:to>
    <xdr:pic>
      <xdr:nvPicPr>
        <xdr:cNvPr id="2" name="Picture 2" descr="LO3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52400"/>
          <a:ext cx="12858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76200</xdr:rowOff>
    </xdr:from>
    <xdr:to>
      <xdr:col>1</xdr:col>
      <xdr:colOff>85725</xdr:colOff>
      <xdr:row>3</xdr:row>
      <xdr:rowOff>39558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6200"/>
          <a:ext cx="981075" cy="611058"/>
        </a:xfrm>
        <a:prstGeom prst="rect">
          <a:avLst/>
        </a:prstGeom>
      </xdr:spPr>
    </xdr:pic>
    <xdr:clientData/>
  </xdr:twoCellAnchor>
  <xdr:twoCellAnchor editAs="oneCell">
    <xdr:from>
      <xdr:col>1</xdr:col>
      <xdr:colOff>1647825</xdr:colOff>
      <xdr:row>0</xdr:row>
      <xdr:rowOff>0</xdr:rowOff>
    </xdr:from>
    <xdr:to>
      <xdr:col>2</xdr:col>
      <xdr:colOff>104775</xdr:colOff>
      <xdr:row>2</xdr:row>
      <xdr:rowOff>121343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0"/>
          <a:ext cx="619125" cy="597593"/>
        </a:xfrm>
        <a:prstGeom prst="rect">
          <a:avLst/>
        </a:prstGeom>
      </xdr:spPr>
    </xdr:pic>
    <xdr:clientData/>
  </xdr:twoCellAnchor>
  <xdr:twoCellAnchor editAs="oneCell">
    <xdr:from>
      <xdr:col>6</xdr:col>
      <xdr:colOff>714375</xdr:colOff>
      <xdr:row>0</xdr:row>
      <xdr:rowOff>85725</xdr:rowOff>
    </xdr:from>
    <xdr:to>
      <xdr:col>6</xdr:col>
      <xdr:colOff>1323974</xdr:colOff>
      <xdr:row>3</xdr:row>
      <xdr:rowOff>311850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5475" y="85725"/>
          <a:ext cx="609599" cy="873825"/>
        </a:xfrm>
        <a:prstGeom prst="rect">
          <a:avLst/>
        </a:prstGeom>
      </xdr:spPr>
    </xdr:pic>
    <xdr:clientData/>
  </xdr:twoCellAnchor>
  <xdr:twoCellAnchor>
    <xdr:from>
      <xdr:col>1</xdr:col>
      <xdr:colOff>495300</xdr:colOff>
      <xdr:row>0</xdr:row>
      <xdr:rowOff>57150</xdr:rowOff>
    </xdr:from>
    <xdr:to>
      <xdr:col>1</xdr:col>
      <xdr:colOff>1538605</xdr:colOff>
      <xdr:row>2</xdr:row>
      <xdr:rowOff>85725</xdr:rowOff>
    </xdr:to>
    <xdr:pic>
      <xdr:nvPicPr>
        <xdr:cNvPr id="6" name="Picture 14" descr="Logo U E C T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57150"/>
          <a:ext cx="104330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533401</xdr:colOff>
      <xdr:row>0</xdr:row>
      <xdr:rowOff>66676</xdr:rowOff>
    </xdr:from>
    <xdr:to>
      <xdr:col>6</xdr:col>
      <xdr:colOff>581026</xdr:colOff>
      <xdr:row>3</xdr:row>
      <xdr:rowOff>132646</xdr:rowOff>
    </xdr:to>
    <xdr:pic>
      <xdr:nvPicPr>
        <xdr:cNvPr id="7" name="Image 6" descr="Cent cols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6" y="66676"/>
          <a:ext cx="647700" cy="713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ntcols.org/util/geo/visu.php?code=HU-PE-0390" TargetMode="External"/><Relationship Id="rId18" Type="http://schemas.openxmlformats.org/officeDocument/2006/relationships/hyperlink" Target="https://www.centcols.org/util/geo/visu.php?code=ME-17-1781" TargetMode="External"/><Relationship Id="rId26" Type="http://schemas.openxmlformats.org/officeDocument/2006/relationships/hyperlink" Target="https://www.centcols.org/util/geo/visu.php?code=PT-08-0427" TargetMode="External"/><Relationship Id="rId39" Type="http://schemas.openxmlformats.org/officeDocument/2006/relationships/hyperlink" Target="https://www.centcols.org/util/geo/visu.php?code=DE-BY-0770" TargetMode="External"/><Relationship Id="rId21" Type="http://schemas.openxmlformats.org/officeDocument/2006/relationships/hyperlink" Target="https://www.centcols.org/util/geo/visu.php?code=DE-BY-0652" TargetMode="External"/><Relationship Id="rId34" Type="http://schemas.openxmlformats.org/officeDocument/2006/relationships/hyperlink" Target="https://www.centcols.org/util/geo/visu.php?code=GB-SCT-0365b" TargetMode="External"/><Relationship Id="rId42" Type="http://schemas.openxmlformats.org/officeDocument/2006/relationships/hyperlink" Target="https://www.centcols.org/util/geo/visu.php?code=DE-BW-0983" TargetMode="External"/><Relationship Id="rId47" Type="http://schemas.openxmlformats.org/officeDocument/2006/relationships/hyperlink" Target="https://www.centcols.org/util/geo/visu.php?code=RO-HD-1575" TargetMode="External"/><Relationship Id="rId50" Type="http://schemas.openxmlformats.org/officeDocument/2006/relationships/hyperlink" Target="https://www.centcols.org/util/geo/visu.php?code=RO-VL-2040" TargetMode="External"/><Relationship Id="rId55" Type="http://schemas.openxmlformats.org/officeDocument/2006/relationships/hyperlink" Target="https://www.centcols.org/util/geo/visu.php?code=DE-BY-1123" TargetMode="External"/><Relationship Id="rId63" Type="http://schemas.openxmlformats.org/officeDocument/2006/relationships/hyperlink" Target="https://www.centcols.org/util/geo/visu.php?code=BG-12-1405" TargetMode="External"/><Relationship Id="rId7" Type="http://schemas.openxmlformats.org/officeDocument/2006/relationships/hyperlink" Target="https://www.centcols.org/util/geo/visu.php?code=CH-VD-0872" TargetMode="External"/><Relationship Id="rId2" Type="http://schemas.openxmlformats.org/officeDocument/2006/relationships/hyperlink" Target="https://www.centcols.org/util/geo/visu.php?code=CH-GR-2044c" TargetMode="External"/><Relationship Id="rId16" Type="http://schemas.openxmlformats.org/officeDocument/2006/relationships/hyperlink" Target="https://www.centcols.org/util/geo/visu.php?code=ME-16-1105" TargetMode="External"/><Relationship Id="rId29" Type="http://schemas.openxmlformats.org/officeDocument/2006/relationships/hyperlink" Target="https://www.centcols.org/util/geo/visu.php?code=PT-05-0767" TargetMode="External"/><Relationship Id="rId1" Type="http://schemas.openxmlformats.org/officeDocument/2006/relationships/hyperlink" Target="https://www.centcols.org/util/geo/visu.php?code=CH-GR-0713" TargetMode="External"/><Relationship Id="rId6" Type="http://schemas.openxmlformats.org/officeDocument/2006/relationships/hyperlink" Target="https://www.centcols.org/util/geo/visu.php?code=CH-BE-1504" TargetMode="External"/><Relationship Id="rId11" Type="http://schemas.openxmlformats.org/officeDocument/2006/relationships/hyperlink" Target="https://www.centcols.org/util/geo/visu.php?code=DE-NW-0485" TargetMode="External"/><Relationship Id="rId24" Type="http://schemas.openxmlformats.org/officeDocument/2006/relationships/hyperlink" Target="https://www.centcols.org/util/geo/visu.php?code=DE-NW-0485" TargetMode="External"/><Relationship Id="rId32" Type="http://schemas.openxmlformats.org/officeDocument/2006/relationships/hyperlink" Target="https://www.centcols.org/util/geo/visu.php?code=GB-SCT-0405b" TargetMode="External"/><Relationship Id="rId37" Type="http://schemas.openxmlformats.org/officeDocument/2006/relationships/hyperlink" Target="https://www.centcols.org/util/geo/visu.php?code=AT-6-1547" TargetMode="External"/><Relationship Id="rId40" Type="http://schemas.openxmlformats.org/officeDocument/2006/relationships/hyperlink" Target="https://www.centcols.org/util/geo/visu.php?code=DE-BY-1123" TargetMode="External"/><Relationship Id="rId45" Type="http://schemas.openxmlformats.org/officeDocument/2006/relationships/hyperlink" Target="https://www.centcols.org/util/geo/visu.php?code=RO-BV-1268" TargetMode="External"/><Relationship Id="rId53" Type="http://schemas.openxmlformats.org/officeDocument/2006/relationships/hyperlink" Target="https://www.centcols.org/util/geo/visu.php?code=AT-5-1742" TargetMode="External"/><Relationship Id="rId58" Type="http://schemas.openxmlformats.org/officeDocument/2006/relationships/hyperlink" Target="https://www.centcols.org/util/geo/visu.php?code=DE-BW-0453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www.centcols.org/util/geo/visu.php?code=CH-BE-1125" TargetMode="External"/><Relationship Id="rId15" Type="http://schemas.openxmlformats.org/officeDocument/2006/relationships/hyperlink" Target="https://www.centcols.org/util/geo/visu.php?code=ME-01-1565" TargetMode="External"/><Relationship Id="rId23" Type="http://schemas.openxmlformats.org/officeDocument/2006/relationships/hyperlink" Target="https://www.centcols.org/util/geo/visu.php?code=DE-NW-0323" TargetMode="External"/><Relationship Id="rId28" Type="http://schemas.openxmlformats.org/officeDocument/2006/relationships/hyperlink" Target="https://www.centcols.org/util/geo/visu.php?code=PT-02-0296" TargetMode="External"/><Relationship Id="rId36" Type="http://schemas.openxmlformats.org/officeDocument/2006/relationships/hyperlink" Target="https://www.centcols.org/util/geo/visu.php?code=DE-NW-0485" TargetMode="External"/><Relationship Id="rId49" Type="http://schemas.openxmlformats.org/officeDocument/2006/relationships/hyperlink" Target="https://www.centcols.org/util/geo/visu.php?code=RO-AB-1678" TargetMode="External"/><Relationship Id="rId57" Type="http://schemas.openxmlformats.org/officeDocument/2006/relationships/hyperlink" Target="https://www.centcols.org/util/geo/visu.php?code=DE-BW-0983" TargetMode="External"/><Relationship Id="rId61" Type="http://schemas.openxmlformats.org/officeDocument/2006/relationships/hyperlink" Target="https://www.centcols.org/util/geo/visu.php?code=BG-01-1425" TargetMode="External"/><Relationship Id="rId10" Type="http://schemas.openxmlformats.org/officeDocument/2006/relationships/hyperlink" Target="https://www.centcols.org/util/geo/visu.php?code=DE-NW-0323" TargetMode="External"/><Relationship Id="rId19" Type="http://schemas.openxmlformats.org/officeDocument/2006/relationships/hyperlink" Target="https://www.centcols.org/util/geo/visu.php?code=ME-01-1565" TargetMode="External"/><Relationship Id="rId31" Type="http://schemas.openxmlformats.org/officeDocument/2006/relationships/hyperlink" Target="https://www.centcols.org/util/geo/visu.php?code=PT-09-0618" TargetMode="External"/><Relationship Id="rId44" Type="http://schemas.openxmlformats.org/officeDocument/2006/relationships/hyperlink" Target="https://www.centcols.org/util/geo/visu.php?code=DE-BW-0488a" TargetMode="External"/><Relationship Id="rId52" Type="http://schemas.openxmlformats.org/officeDocument/2006/relationships/hyperlink" Target="https://www.centcols.org/util/geo/visu.php?code=AT-6-1547" TargetMode="External"/><Relationship Id="rId60" Type="http://schemas.openxmlformats.org/officeDocument/2006/relationships/hyperlink" Target="https://www.centcols.org/util/geo/visu.php?code=HU-PE-0390" TargetMode="External"/><Relationship Id="rId65" Type="http://schemas.openxmlformats.org/officeDocument/2006/relationships/hyperlink" Target="https://www.centcols.org/util/geo/visu.php?code=AD-03-2408" TargetMode="External"/><Relationship Id="rId4" Type="http://schemas.openxmlformats.org/officeDocument/2006/relationships/hyperlink" Target="https://www.centcols.org/util/geo/visu.php?code=CH-BE-2165b" TargetMode="External"/><Relationship Id="rId9" Type="http://schemas.openxmlformats.org/officeDocument/2006/relationships/hyperlink" Target="https://www.centcols.org/util/geo/visu.php?code=CH-VD-1144" TargetMode="External"/><Relationship Id="rId14" Type="http://schemas.openxmlformats.org/officeDocument/2006/relationships/hyperlink" Target="https://www.centcols.org/util/geo/visu.php?code=ME-17-1781" TargetMode="External"/><Relationship Id="rId22" Type="http://schemas.openxmlformats.org/officeDocument/2006/relationships/hyperlink" Target="https://www.centcols.org/util/geo/visu.php?code=DE-BY-0390" TargetMode="External"/><Relationship Id="rId27" Type="http://schemas.openxmlformats.org/officeDocument/2006/relationships/hyperlink" Target="https://www.centcols.org/util/geo/visu.php?code=PT-08-0438" TargetMode="External"/><Relationship Id="rId30" Type="http://schemas.openxmlformats.org/officeDocument/2006/relationships/hyperlink" Target="https://www.centcols.org/util/geo/visu.php?code=PT-05-0636" TargetMode="External"/><Relationship Id="rId35" Type="http://schemas.openxmlformats.org/officeDocument/2006/relationships/hyperlink" Target="https://www.centcols.org/util/geo/visu.php?code=DE-NW-0323" TargetMode="External"/><Relationship Id="rId43" Type="http://schemas.openxmlformats.org/officeDocument/2006/relationships/hyperlink" Target="https://www.centcols.org/util/geo/visu.php?code=DE-BW-0453" TargetMode="External"/><Relationship Id="rId48" Type="http://schemas.openxmlformats.org/officeDocument/2006/relationships/hyperlink" Target="https://www.centcols.org/util/geo/visu.php?code=RO-VL-1571" TargetMode="External"/><Relationship Id="rId56" Type="http://schemas.openxmlformats.org/officeDocument/2006/relationships/hyperlink" Target="https://www.centcols.org/util/geo/visu.php?code=DE-BW-0960" TargetMode="External"/><Relationship Id="rId64" Type="http://schemas.openxmlformats.org/officeDocument/2006/relationships/hyperlink" Target="https://www.centcols.org/util/geo/visu.php?code=HU-PE-0390" TargetMode="External"/><Relationship Id="rId8" Type="http://schemas.openxmlformats.org/officeDocument/2006/relationships/hyperlink" Target="https://www.centcols.org/util/geo/visu.php?code=CH-VD-1174a" TargetMode="External"/><Relationship Id="rId51" Type="http://schemas.openxmlformats.org/officeDocument/2006/relationships/hyperlink" Target="https://www.centcols.org/util/geo/visu.php?code=RO-GJ-2035" TargetMode="External"/><Relationship Id="rId3" Type="http://schemas.openxmlformats.org/officeDocument/2006/relationships/hyperlink" Target="https://www.centcols.org/util/geo/visu.php?code=CH-UR-2429c" TargetMode="External"/><Relationship Id="rId12" Type="http://schemas.openxmlformats.org/officeDocument/2006/relationships/hyperlink" Target="https://www.centcols.org/util/geo/visu.php?code=BG-12-1405" TargetMode="External"/><Relationship Id="rId17" Type="http://schemas.openxmlformats.org/officeDocument/2006/relationships/hyperlink" Target="https://www.centcols.org/util/geo/visu.php?code=BA-BIH-0965a" TargetMode="External"/><Relationship Id="rId25" Type="http://schemas.openxmlformats.org/officeDocument/2006/relationships/hyperlink" Target="https://www.centcols.org/util/geo/visu.php?code=FR-05-1530" TargetMode="External"/><Relationship Id="rId33" Type="http://schemas.openxmlformats.org/officeDocument/2006/relationships/hyperlink" Target="https://www.centcols.org/util/geo/visu.php?code=GB-SCT-0350" TargetMode="External"/><Relationship Id="rId38" Type="http://schemas.openxmlformats.org/officeDocument/2006/relationships/hyperlink" Target="https://www.centcols.org/util/geo/visu.php?code=AT-5-1742" TargetMode="External"/><Relationship Id="rId46" Type="http://schemas.openxmlformats.org/officeDocument/2006/relationships/hyperlink" Target="https://www.centcols.org/util/geo/visu.php?code=RO-BV-0770" TargetMode="External"/><Relationship Id="rId59" Type="http://schemas.openxmlformats.org/officeDocument/2006/relationships/hyperlink" Target="https://www.centcols.org/util/geo/visu.php?code=DE-BW-0488a" TargetMode="External"/><Relationship Id="rId67" Type="http://schemas.openxmlformats.org/officeDocument/2006/relationships/drawing" Target="../drawings/drawing1.xml"/><Relationship Id="rId20" Type="http://schemas.openxmlformats.org/officeDocument/2006/relationships/hyperlink" Target="https://www.centcols.org/util/geo/visu.php?code=ME-16-1105" TargetMode="External"/><Relationship Id="rId41" Type="http://schemas.openxmlformats.org/officeDocument/2006/relationships/hyperlink" Target="https://www.centcols.org/util/geo/visu.php?code=DE-BW-0960" TargetMode="External"/><Relationship Id="rId54" Type="http://schemas.openxmlformats.org/officeDocument/2006/relationships/hyperlink" Target="https://www.centcols.org/util/geo/visu.php?code=DE-BY-0770" TargetMode="External"/><Relationship Id="rId62" Type="http://schemas.openxmlformats.org/officeDocument/2006/relationships/hyperlink" Target="https://www.centcols.org/util/geo/visu.php?code=BG-13-13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tabSelected="1" zoomScaleNormal="100" workbookViewId="0">
      <selection activeCell="I11" sqref="I11"/>
    </sheetView>
  </sheetViews>
  <sheetFormatPr baseColWidth="10" defaultRowHeight="12.75"/>
  <cols>
    <col min="1" max="1" width="17.33203125" style="31" customWidth="1"/>
    <col min="2" max="2" width="37.83203125" style="32" customWidth="1"/>
    <col min="3" max="3" width="13" style="32" customWidth="1"/>
    <col min="4" max="4" width="8.6640625" style="33" customWidth="1"/>
    <col min="5" max="5" width="10.5" style="34" customWidth="1"/>
    <col min="6" max="6" width="1.83203125" style="31" hidden="1" customWidth="1"/>
    <col min="7" max="7" width="24.83203125" style="32" customWidth="1"/>
  </cols>
  <sheetData>
    <row r="1" spans="1:9" ht="12.75" customHeight="1">
      <c r="A1" s="1"/>
      <c r="B1" s="2"/>
      <c r="C1" s="2"/>
      <c r="D1" s="3"/>
      <c r="E1" s="3"/>
      <c r="F1" s="4"/>
      <c r="G1" s="2"/>
    </row>
    <row r="2" spans="1:9" ht="24.75" customHeight="1">
      <c r="A2" s="5"/>
      <c r="B2" s="2"/>
      <c r="C2" s="2"/>
      <c r="D2" s="3"/>
      <c r="E2" s="3"/>
      <c r="F2" s="4"/>
      <c r="G2" s="2"/>
    </row>
    <row r="3" spans="1:9" ht="14.1" customHeight="1">
      <c r="A3" s="5"/>
      <c r="B3" s="2"/>
      <c r="C3" s="2"/>
      <c r="D3" s="6"/>
      <c r="E3" s="3"/>
      <c r="F3" s="4"/>
      <c r="G3" s="2"/>
    </row>
    <row r="4" spans="1:9" s="7" customFormat="1" ht="26.1" customHeight="1">
      <c r="A4" s="80"/>
      <c r="B4" s="80"/>
      <c r="C4" s="80"/>
      <c r="D4" s="80"/>
      <c r="E4" s="80"/>
      <c r="F4" s="80"/>
      <c r="G4" s="80"/>
    </row>
    <row r="5" spans="1:9" s="7" customFormat="1" ht="26.1" customHeight="1">
      <c r="A5" s="81" t="s">
        <v>0</v>
      </c>
      <c r="B5" s="81"/>
      <c r="C5" s="81"/>
      <c r="D5" s="81"/>
      <c r="E5" s="81"/>
      <c r="F5" s="81"/>
      <c r="G5" s="81"/>
    </row>
    <row r="6" spans="1:9" s="7" customFormat="1" ht="26.1" customHeight="1">
      <c r="A6" s="82" t="s">
        <v>1</v>
      </c>
      <c r="B6" s="82"/>
      <c r="C6" s="82"/>
      <c r="D6" s="82"/>
      <c r="E6" s="82"/>
      <c r="F6" s="82"/>
      <c r="G6" s="82"/>
    </row>
    <row r="7" spans="1:9" s="7" customFormat="1" ht="12.75" customHeight="1">
      <c r="A7" s="8"/>
      <c r="B7" s="8"/>
      <c r="C7" s="8"/>
      <c r="D7" s="8"/>
      <c r="E7" s="8"/>
      <c r="F7" s="8"/>
      <c r="G7" s="8"/>
    </row>
    <row r="8" spans="1:9" s="7" customFormat="1" ht="12.6" customHeight="1">
      <c r="A8" s="79" t="s">
        <v>2</v>
      </c>
      <c r="B8" s="79"/>
      <c r="C8" s="79"/>
      <c r="D8" s="79"/>
      <c r="E8" s="79"/>
      <c r="F8" s="79"/>
      <c r="G8" s="79"/>
    </row>
    <row r="9" spans="1:9" ht="9" customHeight="1">
      <c r="A9" s="9"/>
      <c r="B9" s="10"/>
      <c r="C9" s="10"/>
      <c r="D9" s="11"/>
      <c r="E9" s="12"/>
      <c r="F9" s="13"/>
      <c r="G9" s="10"/>
    </row>
    <row r="10" spans="1:9" s="17" customFormat="1" ht="12.6" customHeight="1">
      <c r="A10" s="14" t="s">
        <v>3</v>
      </c>
      <c r="B10" s="15" t="s">
        <v>4</v>
      </c>
      <c r="C10" s="16" t="s">
        <v>5</v>
      </c>
      <c r="D10" s="76" t="s">
        <v>6</v>
      </c>
      <c r="E10" s="77"/>
      <c r="F10" s="78"/>
      <c r="G10" s="15" t="s">
        <v>7</v>
      </c>
    </row>
    <row r="11" spans="1:9" s="25" customFormat="1" ht="12.6" customHeight="1">
      <c r="A11" s="18" t="s">
        <v>8</v>
      </c>
      <c r="B11" s="19" t="s">
        <v>9</v>
      </c>
      <c r="C11" s="20">
        <v>136</v>
      </c>
      <c r="D11" s="21" t="s">
        <v>10</v>
      </c>
      <c r="E11" s="22"/>
      <c r="F11" s="23"/>
      <c r="G11" s="83" t="str">
        <f>HYPERLINK("https://www.centcols.org/util/geo/visuGen.php?code=FR-62-0136","FR-62-0136")</f>
        <v>FR-62-0136</v>
      </c>
      <c r="I11"/>
    </row>
    <row r="12" spans="1:9">
      <c r="A12" s="25"/>
    </row>
    <row r="13" spans="1:9" s="7" customFormat="1" ht="12.6" customHeight="1">
      <c r="A13" s="79" t="s">
        <v>11</v>
      </c>
      <c r="B13" s="79"/>
      <c r="C13" s="79"/>
      <c r="D13" s="79"/>
      <c r="E13" s="79"/>
      <c r="F13" s="79"/>
      <c r="G13" s="79"/>
    </row>
    <row r="14" spans="1:9" ht="9" customHeight="1">
      <c r="A14" s="9"/>
      <c r="B14" s="10"/>
      <c r="C14" s="10"/>
      <c r="D14" s="11"/>
      <c r="E14" s="12"/>
      <c r="F14" s="13"/>
      <c r="G14" s="10"/>
    </row>
    <row r="15" spans="1:9" s="17" customFormat="1" ht="12.6" customHeight="1">
      <c r="A15" s="14" t="s">
        <v>3</v>
      </c>
      <c r="B15" s="15" t="s">
        <v>4</v>
      </c>
      <c r="C15" s="16" t="s">
        <v>5</v>
      </c>
      <c r="D15" s="76" t="s">
        <v>6</v>
      </c>
      <c r="E15" s="77"/>
      <c r="F15" s="78"/>
      <c r="G15" s="15" t="s">
        <v>7</v>
      </c>
    </row>
    <row r="16" spans="1:9" s="25" customFormat="1" ht="12.6" customHeight="1">
      <c r="A16" s="26" t="s">
        <v>12</v>
      </c>
      <c r="B16" s="19" t="s">
        <v>13</v>
      </c>
      <c r="C16" s="20">
        <v>433</v>
      </c>
      <c r="D16" s="21" t="s">
        <v>14</v>
      </c>
      <c r="E16" s="22"/>
      <c r="F16" s="27"/>
      <c r="G16" s="24" t="str">
        <f>HYPERLINK("https://www.centcols.org/util/geo/visuGen.php?code=FR-81-0433","FR-81-0433")</f>
        <v>FR-81-0433</v>
      </c>
    </row>
    <row r="17" spans="1:7" s="25" customFormat="1" ht="12.6" customHeight="1">
      <c r="A17" s="26" t="s">
        <v>15</v>
      </c>
      <c r="B17" s="19" t="s">
        <v>16</v>
      </c>
      <c r="C17" s="20">
        <v>898</v>
      </c>
      <c r="D17" s="21" t="s">
        <v>17</v>
      </c>
      <c r="E17" s="22"/>
      <c r="F17" s="27"/>
      <c r="G17" s="24" t="str">
        <f>HYPERLINK("https://www.centcols.org/util/geo/visuGen.php?code=FR-09-0898","FR-09-0898")</f>
        <v>FR-09-0898</v>
      </c>
    </row>
    <row r="18" spans="1:7" s="25" customFormat="1" ht="12.6" customHeight="1">
      <c r="A18" s="28" t="s">
        <v>18</v>
      </c>
      <c r="B18" s="19" t="s">
        <v>19</v>
      </c>
      <c r="C18" s="20">
        <v>1253</v>
      </c>
      <c r="D18" s="21" t="s">
        <v>20</v>
      </c>
      <c r="E18" s="22"/>
      <c r="F18" s="27"/>
      <c r="G18" s="24" t="str">
        <f>HYPERLINK("https://www.centcols.org/util/geo/visuGen.php?code=FR-11-1253","FR-11-1253")</f>
        <v>FR-11-1253</v>
      </c>
    </row>
    <row r="19" spans="1:7" s="25" customFormat="1" ht="12.6" customHeight="1">
      <c r="A19" s="28" t="s">
        <v>21</v>
      </c>
      <c r="B19" s="19" t="s">
        <v>22</v>
      </c>
      <c r="C19" s="20">
        <v>1361</v>
      </c>
      <c r="D19" s="21" t="s">
        <v>23</v>
      </c>
      <c r="E19" s="22"/>
      <c r="F19" s="27"/>
      <c r="G19" s="24" t="str">
        <f>HYPERLINK("https://www.centcols.org/util/geo/visuGen.php?code=FR-09-1361","FR-09-1361")</f>
        <v>FR-09-1361</v>
      </c>
    </row>
    <row r="20" spans="1:7" s="25" customFormat="1" ht="12.6" customHeight="1">
      <c r="A20" s="28" t="s">
        <v>24</v>
      </c>
      <c r="B20" s="19" t="s">
        <v>25</v>
      </c>
      <c r="C20" s="20">
        <v>1421</v>
      </c>
      <c r="D20" s="21" t="s">
        <v>20</v>
      </c>
      <c r="E20" s="22"/>
      <c r="F20" s="27"/>
      <c r="G20" s="24" t="str">
        <f>HYPERLINK("https://www.centcols.org/util/geo/visuGen.php?code=FR-09-1421","FR-09-1421")</f>
        <v>FR-09-1421</v>
      </c>
    </row>
    <row r="21" spans="1:7" s="25" customFormat="1" ht="12.6" customHeight="1">
      <c r="A21" s="28" t="s">
        <v>26</v>
      </c>
      <c r="B21" s="19" t="s">
        <v>27</v>
      </c>
      <c r="C21" s="20">
        <v>1431</v>
      </c>
      <c r="D21" s="21" t="s">
        <v>20</v>
      </c>
      <c r="E21" s="22"/>
      <c r="F21" s="27"/>
      <c r="G21" s="24" t="str">
        <f>HYPERLINK("https://www.centcols.org/util/geo/visuGen.php?code=FR-09-1431","FR-09-1431")</f>
        <v>FR-09-1431</v>
      </c>
    </row>
    <row r="22" spans="1:7" s="25" customFormat="1" ht="12.6" customHeight="1">
      <c r="A22" s="29" t="s">
        <v>28</v>
      </c>
      <c r="B22" s="19" t="s">
        <v>29</v>
      </c>
      <c r="C22" s="20">
        <v>2408</v>
      </c>
      <c r="D22" s="21" t="s">
        <v>30</v>
      </c>
      <c r="E22" s="22"/>
      <c r="F22" s="27"/>
      <c r="G22" s="30" t="s">
        <v>28</v>
      </c>
    </row>
    <row r="23" spans="1:7" ht="12.6" customHeight="1"/>
    <row r="24" spans="1:7" s="7" customFormat="1" ht="12.6" customHeight="1">
      <c r="A24" s="79" t="s">
        <v>31</v>
      </c>
      <c r="B24" s="79"/>
      <c r="C24" s="79"/>
      <c r="D24" s="79"/>
      <c r="E24" s="79"/>
      <c r="F24" s="79"/>
      <c r="G24" s="79"/>
    </row>
    <row r="25" spans="1:7" ht="9" customHeight="1">
      <c r="A25" s="9"/>
      <c r="B25" s="10"/>
      <c r="C25" s="10"/>
      <c r="D25" s="11"/>
      <c r="E25" s="12"/>
      <c r="F25" s="13"/>
      <c r="G25" s="10"/>
    </row>
    <row r="26" spans="1:7" s="17" customFormat="1" ht="12.6" customHeight="1">
      <c r="A26" s="14" t="s">
        <v>3</v>
      </c>
      <c r="B26" s="15" t="s">
        <v>4</v>
      </c>
      <c r="C26" s="16" t="s">
        <v>5</v>
      </c>
      <c r="D26" s="76" t="s">
        <v>6</v>
      </c>
      <c r="E26" s="77"/>
      <c r="F26" s="78"/>
      <c r="G26" s="15" t="s">
        <v>7</v>
      </c>
    </row>
    <row r="27" spans="1:7" s="25" customFormat="1" ht="12.6" customHeight="1">
      <c r="A27" s="26" t="s">
        <v>32</v>
      </c>
      <c r="B27" s="35" t="s">
        <v>33</v>
      </c>
      <c r="C27" s="20">
        <v>408</v>
      </c>
      <c r="D27" s="36" t="s">
        <v>34</v>
      </c>
      <c r="E27" s="37"/>
      <c r="F27" s="27"/>
      <c r="G27" s="24" t="str">
        <f>HYPERLINK("https://www.centcols.org/util/geo/visuGen.php?code=FR-88-0408","FR-88-0408")</f>
        <v>FR-88-0408</v>
      </c>
    </row>
    <row r="28" spans="1:7" s="25" customFormat="1" ht="12.6" customHeight="1">
      <c r="A28" s="26" t="s">
        <v>35</v>
      </c>
      <c r="B28" s="35" t="s">
        <v>36</v>
      </c>
      <c r="C28" s="20">
        <v>676</v>
      </c>
      <c r="D28" s="36" t="s">
        <v>37</v>
      </c>
      <c r="E28" s="37"/>
      <c r="F28" s="27"/>
      <c r="G28" s="24" t="str">
        <f>HYPERLINK("https://www.centcols.org/util/geo/visuGen.php?code=FR-88-0672","FR-88-0672")</f>
        <v>FR-88-0672</v>
      </c>
    </row>
    <row r="29" spans="1:7" s="25" customFormat="1" ht="12.6" customHeight="1">
      <c r="A29" s="26" t="s">
        <v>38</v>
      </c>
      <c r="B29" s="35" t="s">
        <v>39</v>
      </c>
      <c r="C29" s="20">
        <v>1110</v>
      </c>
      <c r="D29" s="36" t="s">
        <v>40</v>
      </c>
      <c r="E29" s="37"/>
      <c r="F29" s="27"/>
      <c r="G29" s="24" t="str">
        <f>HYPERLINK("https://www.centcols.org/util/geo/visuGen.php?code=FR-88-1110","FR-88-1110")</f>
        <v>FR-88-1110</v>
      </c>
    </row>
    <row r="30" spans="1:7" s="25" customFormat="1" ht="12.6" customHeight="1">
      <c r="A30" s="26" t="s">
        <v>41</v>
      </c>
      <c r="B30" s="35" t="s">
        <v>42</v>
      </c>
      <c r="C30" s="20">
        <v>1139</v>
      </c>
      <c r="D30" s="36" t="s">
        <v>43</v>
      </c>
      <c r="E30" s="37"/>
      <c r="F30" s="27"/>
      <c r="G30" s="24" t="str">
        <f>HYPERLINK("https://www.centcols.org/util/geo/visuGen.php?code=FR-68-1139","FR-68-1139")</f>
        <v>FR-68-1139</v>
      </c>
    </row>
    <row r="31" spans="1:7" s="25" customFormat="1" ht="12.6" customHeight="1">
      <c r="A31" s="28" t="s">
        <v>44</v>
      </c>
      <c r="B31" s="35" t="s">
        <v>45</v>
      </c>
      <c r="C31" s="20">
        <v>1030</v>
      </c>
      <c r="D31" s="36" t="s">
        <v>46</v>
      </c>
      <c r="E31" s="37"/>
      <c r="F31" s="27"/>
      <c r="G31" s="38" t="str">
        <f>HYPERLINK("https://www.centcols.org/util/geo/visuGen.php?code=DE-BW-1030","DE-BW-1030")</f>
        <v>DE-BW-1030</v>
      </c>
    </row>
    <row r="32" spans="1:7" s="25" customFormat="1" ht="12.6" customHeight="1">
      <c r="A32" s="28" t="s">
        <v>47</v>
      </c>
      <c r="B32" s="35" t="s">
        <v>48</v>
      </c>
      <c r="C32" s="39">
        <v>1045</v>
      </c>
      <c r="D32" s="36" t="s">
        <v>49</v>
      </c>
      <c r="E32" s="37"/>
      <c r="F32" s="27"/>
      <c r="G32" s="38" t="str">
        <f>HYPERLINK("https://www.centcols.org/util/geo/visuGen.php?code=DE-BW-1045a","DE-BW-1045a")</f>
        <v>DE-BW-1045a</v>
      </c>
    </row>
    <row r="33" spans="1:7" s="25" customFormat="1" ht="12.6" customHeight="1">
      <c r="A33" s="28" t="s">
        <v>50</v>
      </c>
      <c r="B33" s="35" t="s">
        <v>51</v>
      </c>
      <c r="C33" s="20">
        <v>1210</v>
      </c>
      <c r="D33" s="36" t="s">
        <v>52</v>
      </c>
      <c r="E33" s="37"/>
      <c r="F33" s="27"/>
      <c r="G33" s="40" t="str">
        <f>HYPERLINK("https://www.centcols.org/util/geo/visuGen.php?code=AT-7-1216","AT-7-1216")</f>
        <v>AT-7-1216</v>
      </c>
    </row>
    <row r="34" spans="1:7" s="25" customFormat="1" ht="12.6" customHeight="1">
      <c r="A34" s="28" t="s">
        <v>53</v>
      </c>
      <c r="B34" s="35" t="s">
        <v>54</v>
      </c>
      <c r="C34" s="20">
        <v>119</v>
      </c>
      <c r="D34" s="36" t="s">
        <v>55</v>
      </c>
      <c r="E34" s="37"/>
      <c r="F34" s="27"/>
      <c r="G34" s="40" t="str">
        <f>HYPERLINK("https://www.centcols.org/util/geo/visuGen.php?code=AT-7-1119","AT-7-1119")</f>
        <v>AT-7-1119</v>
      </c>
    </row>
    <row r="35" spans="1:7" s="25" customFormat="1" ht="12.6" customHeight="1">
      <c r="A35" s="28" t="s">
        <v>56</v>
      </c>
      <c r="B35" s="41" t="s">
        <v>57</v>
      </c>
      <c r="C35" s="39">
        <v>1531</v>
      </c>
      <c r="D35" s="36" t="s">
        <v>58</v>
      </c>
      <c r="E35" s="37"/>
      <c r="F35" s="27"/>
      <c r="G35" s="40" t="str">
        <f>HYPERLINK("https://www.centcols.org/util/geo/visuGen.php?code=AT-5-1531","AT-5-1531")</f>
        <v>AT-5-1531</v>
      </c>
    </row>
    <row r="36" spans="1:7" s="25" customFormat="1" ht="12.6" customHeight="1">
      <c r="A36" s="28" t="s">
        <v>59</v>
      </c>
      <c r="B36" s="41" t="s">
        <v>60</v>
      </c>
      <c r="C36" s="39">
        <v>1291</v>
      </c>
      <c r="D36" s="36" t="s">
        <v>61</v>
      </c>
      <c r="E36" s="37"/>
      <c r="F36" s="27"/>
      <c r="G36" s="40" t="str">
        <f>HYPERLINK("https://www.centcols.org/util/geo/visuGen.php?code=AT-5-1290","AT-5-1290")</f>
        <v>AT-5-1290</v>
      </c>
    </row>
    <row r="37" spans="1:7" s="25" customFormat="1" ht="12.6" customHeight="1">
      <c r="A37" s="28" t="s">
        <v>62</v>
      </c>
      <c r="B37" s="41" t="s">
        <v>63</v>
      </c>
      <c r="C37" s="39">
        <v>1342</v>
      </c>
      <c r="D37" s="36" t="s">
        <v>64</v>
      </c>
      <c r="E37" s="37"/>
      <c r="F37" s="27"/>
      <c r="G37" s="40" t="str">
        <f>HYPERLINK("https://www.centcols.org/util/geo/visuGen.php?code=AT-5-1343","AT-5-1343")</f>
        <v>AT-5-1343</v>
      </c>
    </row>
    <row r="38" spans="1:7" s="25" customFormat="1" ht="12.6" customHeight="1">
      <c r="A38" s="28" t="s">
        <v>65</v>
      </c>
      <c r="B38" s="41" t="s">
        <v>66</v>
      </c>
      <c r="C38" s="39">
        <v>957</v>
      </c>
      <c r="D38" s="36" t="s">
        <v>67</v>
      </c>
      <c r="E38" s="37"/>
      <c r="F38" s="27"/>
      <c r="G38" s="40" t="str">
        <f>HYPERLINK("https://www.centcols.org/util/geo/visuGen.php?code=AT-4-0957","AT-4-0957")</f>
        <v>AT-4-0957</v>
      </c>
    </row>
    <row r="39" spans="1:7" s="25" customFormat="1" ht="12.6" customHeight="1">
      <c r="A39" s="26" t="s">
        <v>68</v>
      </c>
      <c r="B39" s="41" t="s">
        <v>69</v>
      </c>
      <c r="C39" s="39">
        <v>361</v>
      </c>
      <c r="D39" s="42">
        <v>8102</v>
      </c>
      <c r="E39" s="22"/>
      <c r="F39" s="27"/>
      <c r="G39" s="43" t="s">
        <v>68</v>
      </c>
    </row>
    <row r="40" spans="1:7" s="25" customFormat="1" ht="12.6" customHeight="1">
      <c r="A40" s="44" t="s">
        <v>70</v>
      </c>
      <c r="B40" s="45" t="s">
        <v>71</v>
      </c>
      <c r="C40" s="39">
        <v>1405</v>
      </c>
      <c r="D40" s="42">
        <v>81</v>
      </c>
      <c r="E40" s="22"/>
      <c r="F40" s="27"/>
      <c r="G40" s="43" t="s">
        <v>70</v>
      </c>
    </row>
    <row r="41" spans="1:7" s="25" customFormat="1" ht="12.6" customHeight="1">
      <c r="A41" s="28" t="s">
        <v>72</v>
      </c>
      <c r="B41" s="46" t="s">
        <v>73</v>
      </c>
      <c r="C41" s="39">
        <v>1301</v>
      </c>
      <c r="D41" s="42">
        <v>84</v>
      </c>
      <c r="E41" s="22"/>
      <c r="F41" s="27"/>
      <c r="G41" s="30" t="s">
        <v>72</v>
      </c>
    </row>
    <row r="42" spans="1:7" s="25" customFormat="1" ht="12.6" customHeight="1">
      <c r="A42" s="28" t="s">
        <v>74</v>
      </c>
      <c r="B42" s="47" t="s">
        <v>75</v>
      </c>
      <c r="C42" s="20">
        <v>1425</v>
      </c>
      <c r="D42" s="42">
        <v>198</v>
      </c>
      <c r="E42" s="22"/>
      <c r="F42" s="27"/>
      <c r="G42" s="30" t="s">
        <v>74</v>
      </c>
    </row>
    <row r="44" spans="1:7" s="7" customFormat="1" ht="12.6" customHeight="1">
      <c r="A44" s="79" t="s">
        <v>76</v>
      </c>
      <c r="B44" s="79"/>
      <c r="C44" s="79"/>
      <c r="D44" s="79"/>
      <c r="E44" s="79"/>
      <c r="F44" s="79"/>
      <c r="G44" s="79"/>
    </row>
    <row r="45" spans="1:7" ht="9" customHeight="1">
      <c r="A45" s="9"/>
      <c r="B45" s="10"/>
      <c r="C45" s="10"/>
      <c r="D45" s="11"/>
      <c r="E45" s="12"/>
      <c r="F45" s="13"/>
      <c r="G45" s="10"/>
    </row>
    <row r="46" spans="1:7" s="17" customFormat="1" ht="12.6" customHeight="1">
      <c r="A46" s="14" t="s">
        <v>3</v>
      </c>
      <c r="B46" s="15" t="s">
        <v>4</v>
      </c>
      <c r="C46" s="16" t="s">
        <v>5</v>
      </c>
      <c r="D46" s="76" t="s">
        <v>6</v>
      </c>
      <c r="E46" s="77"/>
      <c r="F46" s="78"/>
      <c r="G46" s="15" t="s">
        <v>7</v>
      </c>
    </row>
    <row r="47" spans="1:7" s="25" customFormat="1" ht="12.6" customHeight="1">
      <c r="A47" s="44" t="s">
        <v>77</v>
      </c>
      <c r="B47" s="19" t="s">
        <v>78</v>
      </c>
      <c r="C47" s="20">
        <v>160</v>
      </c>
      <c r="D47" s="21" t="s">
        <v>79</v>
      </c>
      <c r="E47" s="22"/>
      <c r="F47" s="27"/>
      <c r="G47" s="48" t="str">
        <f>HYPERLINK("https://www.centcols.org/util/geo/visuGen.php?code=IE-DL-0160","IE-DL-0160")</f>
        <v>IE-DL-0160</v>
      </c>
    </row>
    <row r="49" spans="1:7" s="7" customFormat="1" ht="12.6" customHeight="1">
      <c r="A49" s="79" t="s">
        <v>80</v>
      </c>
      <c r="B49" s="79"/>
      <c r="C49" s="79"/>
      <c r="D49" s="79"/>
      <c r="E49" s="79"/>
      <c r="F49" s="79"/>
      <c r="G49" s="79"/>
    </row>
    <row r="50" spans="1:7" ht="9" customHeight="1">
      <c r="A50" s="9"/>
      <c r="B50" s="10"/>
      <c r="C50" s="10"/>
      <c r="D50" s="11"/>
      <c r="E50" s="12"/>
      <c r="F50" s="13"/>
      <c r="G50" s="10"/>
    </row>
    <row r="51" spans="1:7" s="17" customFormat="1" ht="12.6" customHeight="1">
      <c r="A51" s="14" t="s">
        <v>3</v>
      </c>
      <c r="B51" s="15" t="s">
        <v>4</v>
      </c>
      <c r="C51" s="16" t="s">
        <v>5</v>
      </c>
      <c r="D51" s="76" t="s">
        <v>6</v>
      </c>
      <c r="E51" s="77"/>
      <c r="F51" s="78"/>
      <c r="G51" s="15" t="s">
        <v>7</v>
      </c>
    </row>
    <row r="52" spans="1:7" s="25" customFormat="1" ht="12.6" customHeight="1">
      <c r="A52" s="26" t="s">
        <v>32</v>
      </c>
      <c r="B52" s="41" t="s">
        <v>33</v>
      </c>
      <c r="C52" s="39">
        <v>408</v>
      </c>
      <c r="D52" s="21" t="s">
        <v>34</v>
      </c>
      <c r="E52" s="22"/>
      <c r="F52" s="27"/>
      <c r="G52" s="24" t="str">
        <f>HYPERLINK("https://www.centcols.org/util/geo/visuGen.php?code=FR-88-0408","FR-88-0408")</f>
        <v>FR-88-0408</v>
      </c>
    </row>
    <row r="53" spans="1:7" s="25" customFormat="1" ht="12.6" customHeight="1">
      <c r="A53" s="26" t="s">
        <v>35</v>
      </c>
      <c r="B53" s="41" t="s">
        <v>36</v>
      </c>
      <c r="C53" s="39">
        <v>676</v>
      </c>
      <c r="D53" s="21" t="s">
        <v>37</v>
      </c>
      <c r="E53" s="22"/>
      <c r="F53" s="27"/>
      <c r="G53" s="24" t="str">
        <f>HYPERLINK("https://www.centcols.org/util/geo/visuGen.php?code=FR-88-0672","FR-88-0672")</f>
        <v>FR-88-0672</v>
      </c>
    </row>
    <row r="54" spans="1:7" s="25" customFormat="1" ht="12.6" customHeight="1">
      <c r="A54" s="26" t="s">
        <v>38</v>
      </c>
      <c r="B54" s="41" t="s">
        <v>39</v>
      </c>
      <c r="C54" s="39">
        <v>1110</v>
      </c>
      <c r="D54" s="21" t="s">
        <v>40</v>
      </c>
      <c r="E54" s="22"/>
      <c r="F54" s="27"/>
      <c r="G54" s="24" t="str">
        <f>HYPERLINK("https://www.centcols.org/util/geo/visuGen.php?code=FR-88-1110","FR-88-1110")</f>
        <v>FR-88-1110</v>
      </c>
    </row>
    <row r="55" spans="1:7" s="25" customFormat="1" ht="12.6" customHeight="1">
      <c r="A55" s="26" t="s">
        <v>41</v>
      </c>
      <c r="B55" s="41" t="s">
        <v>42</v>
      </c>
      <c r="C55" s="39">
        <v>1139</v>
      </c>
      <c r="D55" s="21" t="s">
        <v>43</v>
      </c>
      <c r="E55" s="22"/>
      <c r="F55" s="27"/>
      <c r="G55" s="24" t="str">
        <f>HYPERLINK("https://www.centcols.org/util/geo/visuGen.php?code=FR-68-1139","FR-68-1139")</f>
        <v>FR-68-1139</v>
      </c>
    </row>
    <row r="56" spans="1:7" s="25" customFormat="1" ht="12.6" customHeight="1">
      <c r="A56" s="28" t="s">
        <v>44</v>
      </c>
      <c r="B56" s="41" t="s">
        <v>45</v>
      </c>
      <c r="C56" s="39">
        <v>1030</v>
      </c>
      <c r="D56" s="21" t="s">
        <v>46</v>
      </c>
      <c r="E56" s="22"/>
      <c r="F56" s="27"/>
      <c r="G56" s="38" t="str">
        <f>HYPERLINK("https://www.centcols.org/util/geo/visuGen.php?code=DE-BW-1030","DE-BW-1030")</f>
        <v>DE-BW-1030</v>
      </c>
    </row>
    <row r="57" spans="1:7" s="25" customFormat="1" ht="12.6" customHeight="1">
      <c r="A57" s="28" t="s">
        <v>47</v>
      </c>
      <c r="B57" s="41" t="s">
        <v>81</v>
      </c>
      <c r="C57" s="39">
        <v>1045</v>
      </c>
      <c r="D57" s="21" t="s">
        <v>49</v>
      </c>
      <c r="E57" s="22"/>
      <c r="F57" s="27"/>
      <c r="G57" s="38" t="str">
        <f>HYPERLINK("https://www.centcols.org/util/geo/visuGen.php?code=DE-BW-1045a","DE-BW-1045a")</f>
        <v>DE-BW-1045a</v>
      </c>
    </row>
    <row r="58" spans="1:7" s="25" customFormat="1" ht="12.6" customHeight="1">
      <c r="A58" s="28" t="s">
        <v>50</v>
      </c>
      <c r="B58" s="41" t="s">
        <v>51</v>
      </c>
      <c r="C58" s="39">
        <v>1210</v>
      </c>
      <c r="D58" s="36" t="s">
        <v>52</v>
      </c>
      <c r="E58" s="22"/>
      <c r="F58" s="27"/>
      <c r="G58" s="40" t="str">
        <f>HYPERLINK("https://www.centcols.org/util/geo/visuGen.php?code=AT-7-1216","AT-7-1216")</f>
        <v>AT-7-1216</v>
      </c>
    </row>
    <row r="59" spans="1:7" s="25" customFormat="1" ht="12.6" customHeight="1">
      <c r="A59" s="28" t="s">
        <v>53</v>
      </c>
      <c r="B59" s="41" t="s">
        <v>54</v>
      </c>
      <c r="C59" s="39">
        <v>1119</v>
      </c>
      <c r="D59" s="21" t="s">
        <v>55</v>
      </c>
      <c r="E59" s="22"/>
      <c r="F59" s="27"/>
      <c r="G59" s="40" t="str">
        <f>HYPERLINK("https://www.centcols.org/util/geo/visuGen.php?code=AT-7-1119","AT-7-1119")</f>
        <v>AT-7-1119</v>
      </c>
    </row>
    <row r="60" spans="1:7" s="25" customFormat="1" ht="12.6" customHeight="1">
      <c r="A60" s="28" t="s">
        <v>56</v>
      </c>
      <c r="B60" s="41" t="s">
        <v>57</v>
      </c>
      <c r="C60" s="39">
        <v>1531</v>
      </c>
      <c r="D60" s="21" t="s">
        <v>58</v>
      </c>
      <c r="E60" s="22"/>
      <c r="F60" s="27"/>
      <c r="G60" s="40" t="str">
        <f>HYPERLINK("https://www.centcols.org/util/geo/visuGen.php?code=AT-5-1531","AT-5-1531")</f>
        <v>AT-5-1531</v>
      </c>
    </row>
    <row r="61" spans="1:7" s="25" customFormat="1" ht="12.6" customHeight="1">
      <c r="A61" s="28" t="s">
        <v>59</v>
      </c>
      <c r="B61" s="41" t="s">
        <v>60</v>
      </c>
      <c r="C61" s="39">
        <v>1291</v>
      </c>
      <c r="D61" s="21" t="s">
        <v>61</v>
      </c>
      <c r="E61" s="22"/>
      <c r="F61" s="27"/>
      <c r="G61" s="40" t="str">
        <f>HYPERLINK("https://www.centcols.org/util/geo/visuGen.php?code=AT-5-1290","AT-5-1290")</f>
        <v>AT-5-1290</v>
      </c>
    </row>
    <row r="62" spans="1:7" s="25" customFormat="1" ht="12.6" customHeight="1">
      <c r="A62" s="28" t="s">
        <v>62</v>
      </c>
      <c r="B62" s="41" t="s">
        <v>63</v>
      </c>
      <c r="C62" s="39">
        <v>1342</v>
      </c>
      <c r="D62" s="21" t="s">
        <v>64</v>
      </c>
      <c r="E62" s="22"/>
      <c r="F62" s="27"/>
      <c r="G62" s="40" t="str">
        <f>HYPERLINK("https://www.centcols.org/util/geo/visuGen.php?code=AT-5-1343","AT-5-1343")</f>
        <v>AT-5-1343</v>
      </c>
    </row>
    <row r="63" spans="1:7" s="25" customFormat="1" ht="12.6" customHeight="1">
      <c r="A63" s="28" t="s">
        <v>65</v>
      </c>
      <c r="B63" s="41" t="s">
        <v>66</v>
      </c>
      <c r="C63" s="39">
        <v>957</v>
      </c>
      <c r="D63" s="21" t="s">
        <v>67</v>
      </c>
      <c r="E63" s="22"/>
      <c r="F63" s="27"/>
      <c r="G63" s="40" t="str">
        <f>HYPERLINK("https://www.centcols.org/util/geo/visuGen.php?code=AT-4-0957","AT-4-0957")</f>
        <v>AT-4-0957</v>
      </c>
    </row>
    <row r="64" spans="1:7" s="25" customFormat="1" ht="12.6" customHeight="1">
      <c r="A64" s="26" t="s">
        <v>68</v>
      </c>
      <c r="B64" s="35" t="s">
        <v>69</v>
      </c>
      <c r="C64" s="20">
        <v>361</v>
      </c>
      <c r="D64" s="42">
        <v>8102</v>
      </c>
      <c r="E64" s="22"/>
      <c r="F64" s="27"/>
      <c r="G64" s="49" t="s">
        <v>68</v>
      </c>
    </row>
    <row r="66" spans="1:7" s="7" customFormat="1" ht="12.6" customHeight="1">
      <c r="A66" s="50" t="s">
        <v>82</v>
      </c>
      <c r="B66" s="51"/>
      <c r="C66" s="51"/>
      <c r="D66" s="51"/>
      <c r="E66" s="51"/>
      <c r="F66" s="51"/>
      <c r="G66" s="51"/>
    </row>
    <row r="67" spans="1:7" ht="9" customHeight="1">
      <c r="A67" s="9"/>
      <c r="B67" s="10"/>
      <c r="C67" s="10"/>
      <c r="D67" s="11"/>
      <c r="E67" s="12"/>
      <c r="F67" s="13"/>
      <c r="G67" s="10"/>
    </row>
    <row r="68" spans="1:7" s="17" customFormat="1" ht="12.6" customHeight="1">
      <c r="A68" s="14" t="s">
        <v>3</v>
      </c>
      <c r="B68" s="15" t="s">
        <v>4</v>
      </c>
      <c r="C68" s="16" t="s">
        <v>5</v>
      </c>
      <c r="D68" s="76" t="s">
        <v>6</v>
      </c>
      <c r="E68" s="77"/>
      <c r="F68" s="78"/>
      <c r="G68" s="15" t="s">
        <v>7</v>
      </c>
    </row>
    <row r="69" spans="1:7" s="25" customFormat="1" ht="12.6" customHeight="1">
      <c r="A69" s="44" t="s">
        <v>83</v>
      </c>
      <c r="B69" s="41" t="s">
        <v>84</v>
      </c>
      <c r="C69" s="20">
        <v>485</v>
      </c>
      <c r="D69" s="21" t="s">
        <v>85</v>
      </c>
      <c r="E69" s="22"/>
      <c r="F69" s="27"/>
      <c r="G69" s="38" t="str">
        <f>HYPERLINK("https://www.centcols.org/util/geo/visuGen.php?code=DE-NW-0485","DE-NW-0485")</f>
        <v>DE-NW-0485</v>
      </c>
    </row>
    <row r="71" spans="1:7" s="7" customFormat="1" ht="12.6" customHeight="1">
      <c r="A71" s="50" t="s">
        <v>86</v>
      </c>
      <c r="B71" s="51"/>
      <c r="C71" s="51"/>
      <c r="D71" s="51"/>
      <c r="E71" s="51"/>
      <c r="F71" s="51"/>
      <c r="G71" s="51"/>
    </row>
    <row r="72" spans="1:7" ht="9" customHeight="1">
      <c r="A72" s="9"/>
      <c r="B72" s="10"/>
      <c r="C72" s="10"/>
      <c r="D72" s="11"/>
      <c r="E72" s="12"/>
      <c r="F72" s="13"/>
      <c r="G72" s="10"/>
    </row>
    <row r="73" spans="1:7" s="17" customFormat="1" ht="12.6" customHeight="1">
      <c r="A73" s="14" t="s">
        <v>3</v>
      </c>
      <c r="B73" s="15" t="s">
        <v>4</v>
      </c>
      <c r="C73" s="16" t="s">
        <v>5</v>
      </c>
      <c r="D73" s="76" t="s">
        <v>6</v>
      </c>
      <c r="E73" s="77"/>
      <c r="F73" s="78"/>
      <c r="G73" s="15" t="s">
        <v>7</v>
      </c>
    </row>
    <row r="74" spans="1:7" s="25" customFormat="1" ht="12.6" customHeight="1">
      <c r="A74" s="44" t="s">
        <v>87</v>
      </c>
      <c r="B74" s="19" t="s">
        <v>88</v>
      </c>
      <c r="C74" s="20">
        <v>891</v>
      </c>
      <c r="D74" s="42" t="s">
        <v>89</v>
      </c>
      <c r="E74" s="22"/>
      <c r="F74" s="27"/>
      <c r="G74" s="24" t="str">
        <f>HYPERLINK("https://www.centcols.org/util/geo/visuGen.php?code=FR-25-0891a","FR-25-0891a")</f>
        <v>FR-25-0891a</v>
      </c>
    </row>
    <row r="75" spans="1:7" s="25" customFormat="1" ht="12.6" customHeight="1">
      <c r="A75" s="44" t="s">
        <v>90</v>
      </c>
      <c r="B75" s="19" t="s">
        <v>91</v>
      </c>
      <c r="C75" s="20">
        <v>919</v>
      </c>
      <c r="D75" s="42">
        <v>20</v>
      </c>
      <c r="E75" s="22"/>
      <c r="F75" s="27"/>
      <c r="G75" s="52" t="str">
        <f t="shared" ref="G75:G78" si="0">HYPERLINK("http://www.centcols.org/util/geo/visuCH.php?code="&amp;A75,A75)</f>
        <v>CH-NE-0919</v>
      </c>
    </row>
    <row r="76" spans="1:7" s="25" customFormat="1" ht="12.6" customHeight="1">
      <c r="A76" s="44" t="s">
        <v>92</v>
      </c>
      <c r="B76" s="19" t="s">
        <v>93</v>
      </c>
      <c r="C76" s="20">
        <v>1114</v>
      </c>
      <c r="D76" s="42">
        <v>170</v>
      </c>
      <c r="E76" s="22"/>
      <c r="F76" s="27"/>
      <c r="G76" s="52" t="str">
        <f t="shared" si="0"/>
        <v>CH-NE-1114</v>
      </c>
    </row>
    <row r="77" spans="1:7" s="25" customFormat="1" ht="12.6" customHeight="1">
      <c r="A77" s="44" t="s">
        <v>94</v>
      </c>
      <c r="B77" s="19" t="s">
        <v>95</v>
      </c>
      <c r="C77" s="20">
        <v>1171</v>
      </c>
      <c r="D77" s="42">
        <v>170</v>
      </c>
      <c r="E77" s="22"/>
      <c r="F77" s="27"/>
      <c r="G77" s="52" t="str">
        <f t="shared" si="0"/>
        <v>CH-NE-1171</v>
      </c>
    </row>
    <row r="78" spans="1:7" s="25" customFormat="1" ht="12.6" customHeight="1">
      <c r="A78" s="44" t="s">
        <v>96</v>
      </c>
      <c r="B78" s="19" t="s">
        <v>97</v>
      </c>
      <c r="C78" s="20">
        <v>1170</v>
      </c>
      <c r="D78" s="42">
        <v>170</v>
      </c>
      <c r="E78" s="22"/>
      <c r="F78" s="27"/>
      <c r="G78" s="52" t="str">
        <f t="shared" si="0"/>
        <v>CH-NE-1170</v>
      </c>
    </row>
    <row r="80" spans="1:7" s="7" customFormat="1" ht="12.6" customHeight="1">
      <c r="A80" s="50" t="s">
        <v>98</v>
      </c>
      <c r="B80" s="51"/>
      <c r="C80" s="51"/>
      <c r="D80" s="51"/>
      <c r="E80" s="51"/>
      <c r="F80" s="51"/>
      <c r="G80" s="51"/>
    </row>
    <row r="81" spans="1:7" ht="9" customHeight="1">
      <c r="A81" s="9"/>
      <c r="B81" s="10"/>
      <c r="C81" s="10"/>
      <c r="D81" s="11"/>
      <c r="E81" s="12"/>
      <c r="F81" s="13"/>
      <c r="G81" s="10"/>
    </row>
    <row r="82" spans="1:7" s="17" customFormat="1" ht="12.6" customHeight="1">
      <c r="A82" s="14" t="s">
        <v>3</v>
      </c>
      <c r="B82" s="15" t="s">
        <v>4</v>
      </c>
      <c r="C82" s="16" t="s">
        <v>5</v>
      </c>
      <c r="D82" s="76" t="s">
        <v>6</v>
      </c>
      <c r="E82" s="77"/>
      <c r="F82" s="78"/>
      <c r="G82" s="15" t="s">
        <v>7</v>
      </c>
    </row>
    <row r="83" spans="1:7" s="25" customFormat="1" ht="12.6" customHeight="1">
      <c r="A83" s="44" t="s">
        <v>83</v>
      </c>
      <c r="B83" s="41" t="s">
        <v>84</v>
      </c>
      <c r="C83" s="20">
        <v>485</v>
      </c>
      <c r="D83" s="21" t="s">
        <v>85</v>
      </c>
      <c r="E83" s="22"/>
      <c r="F83" s="27"/>
      <c r="G83" s="38" t="str">
        <f>HYPERLINK("https://www.centcols.org/util/geo/visuGen.php?code=DE-NW-0485","DE-NW-0485")</f>
        <v>DE-NW-0485</v>
      </c>
    </row>
    <row r="85" spans="1:7" s="7" customFormat="1" ht="12.6" customHeight="1">
      <c r="A85" s="79" t="s">
        <v>99</v>
      </c>
      <c r="B85" s="79"/>
      <c r="C85" s="79"/>
      <c r="D85" s="79"/>
      <c r="E85" s="79"/>
      <c r="F85" s="79"/>
      <c r="G85" s="79"/>
    </row>
    <row r="86" spans="1:7" ht="9" customHeight="1">
      <c r="A86" s="9"/>
      <c r="B86" s="10"/>
      <c r="C86" s="10"/>
      <c r="D86" s="11"/>
      <c r="E86" s="12"/>
      <c r="F86" s="13"/>
      <c r="G86" s="10"/>
    </row>
    <row r="87" spans="1:7" s="17" customFormat="1" ht="12.6" customHeight="1">
      <c r="A87" s="14" t="s">
        <v>3</v>
      </c>
      <c r="B87" s="15" t="s">
        <v>4</v>
      </c>
      <c r="C87" s="16" t="s">
        <v>5</v>
      </c>
      <c r="D87" s="76" t="s">
        <v>6</v>
      </c>
      <c r="E87" s="77"/>
      <c r="F87" s="78"/>
      <c r="G87" s="15" t="s">
        <v>7</v>
      </c>
    </row>
    <row r="88" spans="1:7" s="25" customFormat="1" ht="12.6" customHeight="1">
      <c r="A88" s="26" t="s">
        <v>32</v>
      </c>
      <c r="B88" s="35" t="s">
        <v>33</v>
      </c>
      <c r="C88" s="20">
        <v>408</v>
      </c>
      <c r="D88" s="21" t="s">
        <v>34</v>
      </c>
      <c r="E88" s="22"/>
      <c r="F88" s="27"/>
      <c r="G88" s="24" t="str">
        <f>HYPERLINK("https://www.centcols.org/util/geo/visuGen.php?code=FR-88-0408","FR-88-0408")</f>
        <v>FR-88-0408</v>
      </c>
    </row>
    <row r="89" spans="1:7" s="25" customFormat="1" ht="12.6" customHeight="1">
      <c r="A89" s="26" t="s">
        <v>35</v>
      </c>
      <c r="B89" s="35" t="s">
        <v>36</v>
      </c>
      <c r="C89" s="20">
        <v>676</v>
      </c>
      <c r="D89" s="21" t="s">
        <v>37</v>
      </c>
      <c r="E89" s="22"/>
      <c r="F89" s="27"/>
      <c r="G89" s="24" t="str">
        <f>HYPERLINK("https://www.centcols.org/util/geo/visuGen.php?code=FR-88-0672","FR-88-0672")</f>
        <v>FR-88-0672</v>
      </c>
    </row>
    <row r="90" spans="1:7" s="25" customFormat="1" ht="12.6" customHeight="1">
      <c r="A90" s="26" t="s">
        <v>38</v>
      </c>
      <c r="B90" s="35" t="s">
        <v>39</v>
      </c>
      <c r="C90" s="20">
        <v>1110</v>
      </c>
      <c r="D90" s="21" t="s">
        <v>40</v>
      </c>
      <c r="E90" s="22"/>
      <c r="F90" s="27"/>
      <c r="G90" s="24" t="str">
        <f>HYPERLINK("https://www.centcols.org/util/geo/visuGen.php?code=FR-88-1110","FR-88-1110")</f>
        <v>FR-88-1110</v>
      </c>
    </row>
    <row r="91" spans="1:7" s="25" customFormat="1" ht="12.6" customHeight="1">
      <c r="A91" s="26" t="s">
        <v>41</v>
      </c>
      <c r="B91" s="35" t="s">
        <v>42</v>
      </c>
      <c r="C91" s="20">
        <v>1139</v>
      </c>
      <c r="D91" s="21" t="s">
        <v>43</v>
      </c>
      <c r="E91" s="22"/>
      <c r="F91" s="27"/>
      <c r="G91" s="24" t="str">
        <f>HYPERLINK("https://www.centcols.org/util/geo/visuGen.php?code=FR-68-1139","FR-68-1139")</f>
        <v>FR-68-1139</v>
      </c>
    </row>
    <row r="92" spans="1:7" s="25" customFormat="1" ht="12.6" customHeight="1">
      <c r="A92" s="28" t="s">
        <v>44</v>
      </c>
      <c r="B92" s="35" t="s">
        <v>45</v>
      </c>
      <c r="C92" s="20">
        <v>1030</v>
      </c>
      <c r="D92" s="36" t="s">
        <v>46</v>
      </c>
      <c r="E92" s="37"/>
      <c r="F92" s="27"/>
      <c r="G92" s="38" t="str">
        <f>HYPERLINK("https://www.centcols.org/util/geo/visuGen.php?code=DE-BW-1030","DE-BW-1030")</f>
        <v>DE-BW-1030</v>
      </c>
    </row>
    <row r="93" spans="1:7" s="25" customFormat="1" ht="12.6" customHeight="1">
      <c r="A93" s="28" t="s">
        <v>47</v>
      </c>
      <c r="B93" s="35" t="s">
        <v>48</v>
      </c>
      <c r="C93" s="20">
        <v>1045</v>
      </c>
      <c r="D93" s="36" t="s">
        <v>49</v>
      </c>
      <c r="E93" s="37"/>
      <c r="F93" s="27"/>
      <c r="G93" s="38" t="str">
        <f>HYPERLINK("https://www.centcols.org/util/geo/visuGen.php?code=DE-BW-1045a","DE-BW-1045a")</f>
        <v>DE-BW-1045a</v>
      </c>
    </row>
    <row r="94" spans="1:7" s="25" customFormat="1" ht="12.6" customHeight="1">
      <c r="A94" s="28" t="s">
        <v>50</v>
      </c>
      <c r="B94" s="35" t="s">
        <v>51</v>
      </c>
      <c r="C94" s="20">
        <v>1210</v>
      </c>
      <c r="D94" s="36" t="s">
        <v>52</v>
      </c>
      <c r="E94" s="37"/>
      <c r="F94" s="27"/>
      <c r="G94" s="40" t="str">
        <f>HYPERLINK("https://www.centcols.org/util/geo/visuGen.php?code=AT-7-1216","AT-7-1216")</f>
        <v>AT-7-1216</v>
      </c>
    </row>
    <row r="95" spans="1:7" s="25" customFormat="1" ht="12.6" customHeight="1">
      <c r="A95" s="28" t="s">
        <v>53</v>
      </c>
      <c r="B95" s="35" t="s">
        <v>54</v>
      </c>
      <c r="C95" s="20">
        <v>119</v>
      </c>
      <c r="D95" s="21" t="s">
        <v>55</v>
      </c>
      <c r="E95" s="22"/>
      <c r="F95" s="27"/>
      <c r="G95" s="40" t="str">
        <f>HYPERLINK("https://www.centcols.org/util/geo/visuGen.php?code=AT-7-1119","AT-7-1119")</f>
        <v>AT-7-1119</v>
      </c>
    </row>
    <row r="96" spans="1:7" s="25" customFormat="1" ht="12.6" customHeight="1">
      <c r="A96" s="28" t="s">
        <v>56</v>
      </c>
      <c r="B96" s="35" t="s">
        <v>57</v>
      </c>
      <c r="C96" s="20">
        <v>1531</v>
      </c>
      <c r="D96" s="21" t="s">
        <v>58</v>
      </c>
      <c r="E96" s="22"/>
      <c r="F96" s="27"/>
      <c r="G96" s="40" t="str">
        <f>HYPERLINK("https://www.centcols.org/util/geo/visuGen.php?code=AT-5-1531","AT-5-1531")</f>
        <v>AT-5-1531</v>
      </c>
    </row>
    <row r="97" spans="1:7" s="25" customFormat="1" ht="12.6" customHeight="1">
      <c r="A97" s="28" t="s">
        <v>59</v>
      </c>
      <c r="B97" s="35" t="s">
        <v>60</v>
      </c>
      <c r="C97" s="20">
        <v>1291</v>
      </c>
      <c r="D97" s="21" t="s">
        <v>61</v>
      </c>
      <c r="E97" s="22"/>
      <c r="F97" s="27"/>
      <c r="G97" s="40" t="str">
        <f>HYPERLINK("https://www.centcols.org/util/geo/visuGen.php?code=AT-5-1290","AT-5-1290")</f>
        <v>AT-5-1290</v>
      </c>
    </row>
    <row r="98" spans="1:7" s="25" customFormat="1" ht="12.6" customHeight="1">
      <c r="A98" s="28" t="s">
        <v>62</v>
      </c>
      <c r="B98" s="35" t="s">
        <v>63</v>
      </c>
      <c r="C98" s="39">
        <v>1342</v>
      </c>
      <c r="D98" s="21" t="s">
        <v>64</v>
      </c>
      <c r="E98" s="22"/>
      <c r="F98" s="27"/>
      <c r="G98" s="40" t="str">
        <f>HYPERLINK("https://www.centcols.org/util/geo/visuGen.php?code=AT-5-1343","AT-5-1343")</f>
        <v>AT-5-1343</v>
      </c>
    </row>
    <row r="99" spans="1:7" s="25" customFormat="1" ht="12.6" customHeight="1">
      <c r="A99" s="28" t="s">
        <v>65</v>
      </c>
      <c r="B99" s="35" t="s">
        <v>66</v>
      </c>
      <c r="C99" s="20">
        <v>957</v>
      </c>
      <c r="D99" s="21" t="s">
        <v>67</v>
      </c>
      <c r="E99" s="22"/>
      <c r="F99" s="27"/>
      <c r="G99" s="40" t="str">
        <f>HYPERLINK("https://www.centcols.org/util/geo/visuGen.php?code=AT-4-0957","AT-4-0957")</f>
        <v>AT-4-0957</v>
      </c>
    </row>
    <row r="101" spans="1:7" s="7" customFormat="1" ht="12.6" customHeight="1">
      <c r="A101" s="50" t="s">
        <v>100</v>
      </c>
      <c r="B101" s="51"/>
      <c r="C101" s="51"/>
      <c r="D101" s="51"/>
      <c r="E101" s="51"/>
      <c r="F101" s="51"/>
      <c r="G101" s="51"/>
    </row>
    <row r="102" spans="1:7" ht="9" customHeight="1">
      <c r="A102" s="9"/>
      <c r="B102" s="10"/>
      <c r="C102" s="10"/>
      <c r="D102" s="11"/>
      <c r="E102" s="12"/>
      <c r="F102" s="13"/>
      <c r="G102" s="10"/>
    </row>
    <row r="103" spans="1:7" s="17" customFormat="1" ht="12.6" customHeight="1">
      <c r="A103" s="14" t="s">
        <v>3</v>
      </c>
      <c r="B103" s="15" t="s">
        <v>4</v>
      </c>
      <c r="C103" s="16" t="s">
        <v>5</v>
      </c>
      <c r="D103" s="76" t="s">
        <v>6</v>
      </c>
      <c r="E103" s="77"/>
      <c r="F103" s="78"/>
      <c r="G103" s="15" t="s">
        <v>7</v>
      </c>
    </row>
    <row r="104" spans="1:7" s="25" customFormat="1" ht="12.6" customHeight="1">
      <c r="A104" s="44" t="s">
        <v>101</v>
      </c>
      <c r="B104" s="35" t="s">
        <v>102</v>
      </c>
      <c r="C104" s="20">
        <v>145</v>
      </c>
      <c r="D104" s="21" t="s">
        <v>103</v>
      </c>
      <c r="E104" s="22"/>
      <c r="F104" s="27"/>
      <c r="G104" s="24" t="str">
        <f>HYPERLINK("https://www.centcols.org/util/geo/visuGen.php?code=FR-59-0145","FR-59-0145")</f>
        <v>FR-59-0145</v>
      </c>
    </row>
    <row r="106" spans="1:7" s="7" customFormat="1" ht="12.6" customHeight="1">
      <c r="A106" s="50" t="s">
        <v>104</v>
      </c>
      <c r="B106" s="51"/>
      <c r="C106" s="51"/>
      <c r="D106" s="51"/>
      <c r="E106" s="51"/>
      <c r="F106" s="51"/>
      <c r="G106" s="51"/>
    </row>
    <row r="107" spans="1:7" ht="9" customHeight="1">
      <c r="A107" s="9"/>
      <c r="B107" s="10"/>
      <c r="C107" s="10"/>
      <c r="D107" s="11"/>
      <c r="E107" s="12"/>
      <c r="F107" s="13"/>
      <c r="G107" s="10"/>
    </row>
    <row r="108" spans="1:7" s="17" customFormat="1" ht="12.6" customHeight="1">
      <c r="A108" s="14" t="s">
        <v>3</v>
      </c>
      <c r="B108" s="15" t="s">
        <v>4</v>
      </c>
      <c r="C108" s="16" t="s">
        <v>5</v>
      </c>
      <c r="D108" s="76" t="s">
        <v>6</v>
      </c>
      <c r="E108" s="77"/>
      <c r="F108" s="78"/>
      <c r="G108" s="15" t="s">
        <v>7</v>
      </c>
    </row>
    <row r="109" spans="1:7" s="25" customFormat="1" ht="12.6" customHeight="1">
      <c r="A109" s="44" t="s">
        <v>105</v>
      </c>
      <c r="B109" s="47" t="s">
        <v>106</v>
      </c>
      <c r="C109" s="20">
        <v>641</v>
      </c>
      <c r="D109" s="36" t="s">
        <v>107</v>
      </c>
      <c r="E109" s="37"/>
      <c r="F109" s="27"/>
      <c r="G109" s="24" t="str">
        <f>HYPERLINK("https://www.centcols.org/util/geo/visuGen.php?code=FR-67-0636","FR-67-0636")</f>
        <v>FR-67-0636</v>
      </c>
    </row>
    <row r="110" spans="1:7" s="25" customFormat="1" ht="12.6" customHeight="1">
      <c r="A110" s="44" t="s">
        <v>108</v>
      </c>
      <c r="B110" s="47" t="s">
        <v>109</v>
      </c>
      <c r="C110" s="20">
        <v>537</v>
      </c>
      <c r="D110" s="36" t="s">
        <v>110</v>
      </c>
      <c r="E110" s="37"/>
      <c r="F110" s="27"/>
      <c r="G110" s="24" t="str">
        <f>HYPERLINK("https://www.centcols.org/util/geo/visuGen.php?code=FR-67-0534","FR-67-0534")</f>
        <v>FR-67-0534</v>
      </c>
    </row>
    <row r="111" spans="1:7" s="25" customFormat="1" ht="12.6" customHeight="1">
      <c r="A111" s="44" t="s">
        <v>111</v>
      </c>
      <c r="B111" s="47" t="s">
        <v>112</v>
      </c>
      <c r="C111" s="20">
        <v>488</v>
      </c>
      <c r="D111" s="21" t="s">
        <v>113</v>
      </c>
      <c r="E111" s="22"/>
      <c r="F111" s="27"/>
      <c r="G111" s="30" t="s">
        <v>111</v>
      </c>
    </row>
    <row r="112" spans="1:7" s="25" customFormat="1" ht="12.6" customHeight="1">
      <c r="A112" s="44" t="s">
        <v>114</v>
      </c>
      <c r="B112" s="47" t="s">
        <v>115</v>
      </c>
      <c r="C112" s="20">
        <v>453</v>
      </c>
      <c r="D112" s="21" t="s">
        <v>116</v>
      </c>
      <c r="E112" s="22"/>
      <c r="F112" s="27"/>
      <c r="G112" s="43" t="s">
        <v>114</v>
      </c>
    </row>
    <row r="113" spans="1:7" s="25" customFormat="1" ht="12.6" customHeight="1">
      <c r="A113" s="44" t="s">
        <v>117</v>
      </c>
      <c r="B113" s="46" t="s">
        <v>118</v>
      </c>
      <c r="C113" s="39">
        <v>983</v>
      </c>
      <c r="D113" s="21" t="s">
        <v>119</v>
      </c>
      <c r="E113" s="22"/>
      <c r="F113" s="27"/>
      <c r="G113" s="30" t="s">
        <v>117</v>
      </c>
    </row>
    <row r="114" spans="1:7" s="25" customFormat="1" ht="12.6" customHeight="1">
      <c r="A114" s="44" t="s">
        <v>120</v>
      </c>
      <c r="B114" s="46" t="s">
        <v>121</v>
      </c>
      <c r="C114" s="39">
        <v>960</v>
      </c>
      <c r="D114" s="21" t="s">
        <v>119</v>
      </c>
      <c r="E114" s="22"/>
      <c r="F114" s="27"/>
      <c r="G114" s="30" t="s">
        <v>120</v>
      </c>
    </row>
    <row r="115" spans="1:7" s="25" customFormat="1" ht="12.6" customHeight="1">
      <c r="A115" s="44" t="s">
        <v>122</v>
      </c>
      <c r="B115" s="41" t="s">
        <v>123</v>
      </c>
      <c r="C115" s="39">
        <v>1123</v>
      </c>
      <c r="D115" s="21" t="s">
        <v>124</v>
      </c>
      <c r="E115" s="22"/>
      <c r="F115" s="27"/>
      <c r="G115" s="43" t="s">
        <v>122</v>
      </c>
    </row>
    <row r="116" spans="1:7" s="25" customFormat="1" ht="12.6" customHeight="1">
      <c r="A116" s="44" t="s">
        <v>125</v>
      </c>
      <c r="B116" s="41" t="s">
        <v>126</v>
      </c>
      <c r="C116" s="39">
        <v>770</v>
      </c>
      <c r="D116" s="21" t="s">
        <v>127</v>
      </c>
      <c r="E116" s="22"/>
      <c r="F116" s="27"/>
      <c r="G116" s="43" t="s">
        <v>125</v>
      </c>
    </row>
    <row r="117" spans="1:7" s="25" customFormat="1" ht="12.6" customHeight="1">
      <c r="A117" s="44" t="s">
        <v>128</v>
      </c>
      <c r="B117" s="41" t="s">
        <v>129</v>
      </c>
      <c r="C117" s="39">
        <v>1739</v>
      </c>
      <c r="D117" s="21" t="s">
        <v>130</v>
      </c>
      <c r="E117" s="22"/>
      <c r="F117" s="27"/>
      <c r="G117" s="30" t="s">
        <v>128</v>
      </c>
    </row>
    <row r="118" spans="1:7" s="25" customFormat="1" ht="12.6" customHeight="1">
      <c r="A118" s="44" t="s">
        <v>131</v>
      </c>
      <c r="B118" s="41" t="s">
        <v>132</v>
      </c>
      <c r="C118" s="39">
        <v>1547</v>
      </c>
      <c r="D118" s="21" t="s">
        <v>133</v>
      </c>
      <c r="E118" s="22"/>
      <c r="F118" s="27"/>
      <c r="G118" s="30" t="s">
        <v>131</v>
      </c>
    </row>
    <row r="119" spans="1:7" s="25" customFormat="1" ht="12.6" customHeight="1">
      <c r="A119" s="44" t="s">
        <v>134</v>
      </c>
      <c r="B119" s="41" t="s">
        <v>135</v>
      </c>
      <c r="C119" s="39">
        <v>2055</v>
      </c>
      <c r="D119" s="21" t="s">
        <v>136</v>
      </c>
      <c r="E119" s="22"/>
      <c r="F119" s="27"/>
      <c r="G119" s="30" t="s">
        <v>134</v>
      </c>
    </row>
    <row r="120" spans="1:7" s="25" customFormat="1" ht="12.6" customHeight="1">
      <c r="A120" s="44" t="s">
        <v>137</v>
      </c>
      <c r="B120" s="41" t="s">
        <v>138</v>
      </c>
      <c r="C120" s="39">
        <v>2025</v>
      </c>
      <c r="D120" s="21" t="s">
        <v>139</v>
      </c>
      <c r="E120" s="22"/>
      <c r="F120" s="27"/>
      <c r="G120" s="43" t="s">
        <v>137</v>
      </c>
    </row>
    <row r="121" spans="1:7" s="25" customFormat="1" ht="12.6" customHeight="1">
      <c r="A121" s="44" t="s">
        <v>140</v>
      </c>
      <c r="B121" s="35" t="s">
        <v>141</v>
      </c>
      <c r="C121" s="20">
        <v>1678</v>
      </c>
      <c r="D121" s="21" t="s">
        <v>136</v>
      </c>
      <c r="E121" s="22"/>
      <c r="F121" s="27"/>
      <c r="G121" s="30" t="s">
        <v>140</v>
      </c>
    </row>
    <row r="122" spans="1:7" s="25" customFormat="1" ht="12.6" customHeight="1">
      <c r="A122" s="44" t="s">
        <v>142</v>
      </c>
      <c r="B122" s="35" t="s">
        <v>143</v>
      </c>
      <c r="C122" s="20">
        <v>1585</v>
      </c>
      <c r="D122" s="21" t="s">
        <v>144</v>
      </c>
      <c r="E122" s="22"/>
      <c r="F122" s="27"/>
      <c r="G122" s="43" t="s">
        <v>142</v>
      </c>
    </row>
    <row r="123" spans="1:7" s="25" customFormat="1" ht="12.6" customHeight="1">
      <c r="A123" s="44" t="s">
        <v>145</v>
      </c>
      <c r="B123" s="35" t="s">
        <v>146</v>
      </c>
      <c r="C123" s="20">
        <v>1590</v>
      </c>
      <c r="D123" s="21" t="s">
        <v>144</v>
      </c>
      <c r="E123" s="22"/>
      <c r="F123" s="27"/>
      <c r="G123" s="30" t="s">
        <v>145</v>
      </c>
    </row>
    <row r="124" spans="1:7" s="25" customFormat="1" ht="12.6" customHeight="1">
      <c r="A124" s="44" t="s">
        <v>147</v>
      </c>
      <c r="B124" s="53" t="s">
        <v>148</v>
      </c>
      <c r="C124" s="20">
        <v>785</v>
      </c>
      <c r="D124" s="21" t="s">
        <v>149</v>
      </c>
      <c r="E124" s="22"/>
      <c r="F124" s="27"/>
      <c r="G124" s="30" t="s">
        <v>147</v>
      </c>
    </row>
    <row r="125" spans="1:7" s="25" customFormat="1" ht="12.6" customHeight="1">
      <c r="A125" s="44" t="s">
        <v>150</v>
      </c>
      <c r="B125" s="47" t="s">
        <v>151</v>
      </c>
      <c r="C125" s="20">
        <v>1268</v>
      </c>
      <c r="D125" s="21" t="s">
        <v>152</v>
      </c>
      <c r="E125" s="22"/>
      <c r="F125" s="27"/>
      <c r="G125" s="30" t="s">
        <v>150</v>
      </c>
    </row>
    <row r="127" spans="1:7" s="7" customFormat="1" ht="12.6" customHeight="1">
      <c r="A127" s="50" t="s">
        <v>153</v>
      </c>
      <c r="B127" s="51"/>
      <c r="C127" s="51"/>
      <c r="D127" s="51"/>
      <c r="E127" s="51"/>
      <c r="F127" s="51"/>
      <c r="G127" s="51"/>
    </row>
    <row r="128" spans="1:7" ht="9" customHeight="1">
      <c r="A128" s="9"/>
      <c r="B128" s="10"/>
      <c r="C128" s="10"/>
      <c r="D128" s="11"/>
      <c r="E128" s="12"/>
      <c r="F128" s="13"/>
      <c r="G128" s="10"/>
    </row>
    <row r="129" spans="1:7" s="17" customFormat="1" ht="12.6" customHeight="1">
      <c r="A129" s="14" t="s">
        <v>3</v>
      </c>
      <c r="B129" s="15" t="s">
        <v>4</v>
      </c>
      <c r="C129" s="16" t="s">
        <v>5</v>
      </c>
      <c r="D129" s="76" t="s">
        <v>6</v>
      </c>
      <c r="E129" s="77"/>
      <c r="F129" s="78"/>
      <c r="G129" s="15" t="s">
        <v>7</v>
      </c>
    </row>
    <row r="130" spans="1:7" s="25" customFormat="1" ht="12.6" customHeight="1">
      <c r="A130" s="44" t="s">
        <v>105</v>
      </c>
      <c r="B130" s="47" t="s">
        <v>106</v>
      </c>
      <c r="C130" s="20">
        <v>641</v>
      </c>
      <c r="D130" s="21" t="s">
        <v>107</v>
      </c>
      <c r="E130" s="22"/>
      <c r="F130" s="27"/>
      <c r="G130" s="24" t="str">
        <f>HYPERLINK("https://www.centcols.org/util/geo/visuGen.php?code=FR-67-0636","FR-67-0636")</f>
        <v>FR-67-0636</v>
      </c>
    </row>
    <row r="131" spans="1:7" s="25" customFormat="1" ht="12.6" customHeight="1">
      <c r="A131" s="44" t="s">
        <v>108</v>
      </c>
      <c r="B131" s="47" t="s">
        <v>109</v>
      </c>
      <c r="C131" s="20">
        <v>537</v>
      </c>
      <c r="D131" s="21" t="s">
        <v>107</v>
      </c>
      <c r="E131" s="22"/>
      <c r="F131" s="27"/>
      <c r="G131" s="24" t="str">
        <f>HYPERLINK("https://www.centcols.org/util/geo/visuGen.php?code=FR-67-0534","FR-67-0534")</f>
        <v>FR-67-0534</v>
      </c>
    </row>
    <row r="132" spans="1:7" s="25" customFormat="1" ht="12.6" customHeight="1">
      <c r="A132" s="44" t="s">
        <v>111</v>
      </c>
      <c r="B132" s="47" t="s">
        <v>112</v>
      </c>
      <c r="C132" s="20">
        <v>488</v>
      </c>
      <c r="D132" s="21" t="s">
        <v>113</v>
      </c>
      <c r="E132" s="22"/>
      <c r="F132" s="27"/>
      <c r="G132" s="30" t="s">
        <v>111</v>
      </c>
    </row>
    <row r="133" spans="1:7" s="25" customFormat="1" ht="12.6" customHeight="1">
      <c r="A133" s="44" t="s">
        <v>114</v>
      </c>
      <c r="B133" s="47" t="s">
        <v>115</v>
      </c>
      <c r="C133" s="20">
        <v>453</v>
      </c>
      <c r="D133" s="21" t="s">
        <v>116</v>
      </c>
      <c r="E133" s="22"/>
      <c r="F133" s="27"/>
      <c r="G133" s="43" t="s">
        <v>114</v>
      </c>
    </row>
    <row r="134" spans="1:7" s="25" customFormat="1" ht="12.6" customHeight="1">
      <c r="A134" s="44" t="s">
        <v>117</v>
      </c>
      <c r="B134" s="47" t="s">
        <v>118</v>
      </c>
      <c r="C134" s="20">
        <v>983</v>
      </c>
      <c r="D134" s="21" t="s">
        <v>119</v>
      </c>
      <c r="E134" s="22"/>
      <c r="F134" s="27"/>
      <c r="G134" s="30" t="s">
        <v>117</v>
      </c>
    </row>
    <row r="135" spans="1:7" s="25" customFormat="1" ht="12.6" customHeight="1">
      <c r="A135" s="44" t="s">
        <v>120</v>
      </c>
      <c r="B135" s="47" t="s">
        <v>121</v>
      </c>
      <c r="C135" s="20">
        <v>960</v>
      </c>
      <c r="D135" s="21" t="s">
        <v>119</v>
      </c>
      <c r="E135" s="22"/>
      <c r="F135" s="27"/>
      <c r="G135" s="30" t="s">
        <v>120</v>
      </c>
    </row>
    <row r="136" spans="1:7" s="25" customFormat="1" ht="12.6" customHeight="1">
      <c r="A136" s="44" t="s">
        <v>122</v>
      </c>
      <c r="B136" s="41" t="s">
        <v>123</v>
      </c>
      <c r="C136" s="39">
        <v>1123</v>
      </c>
      <c r="D136" s="21" t="s">
        <v>124</v>
      </c>
      <c r="E136" s="22"/>
      <c r="F136" s="27"/>
      <c r="G136" s="43" t="s">
        <v>122</v>
      </c>
    </row>
    <row r="137" spans="1:7" s="25" customFormat="1" ht="12.6" customHeight="1">
      <c r="A137" s="44" t="s">
        <v>125</v>
      </c>
      <c r="B137" s="41" t="s">
        <v>126</v>
      </c>
      <c r="C137" s="39">
        <v>770</v>
      </c>
      <c r="D137" s="21" t="s">
        <v>127</v>
      </c>
      <c r="E137" s="22"/>
      <c r="F137" s="27"/>
      <c r="G137" s="43" t="s">
        <v>125</v>
      </c>
    </row>
    <row r="138" spans="1:7" s="25" customFormat="1" ht="12.6" customHeight="1">
      <c r="A138" s="44" t="s">
        <v>128</v>
      </c>
      <c r="B138" s="41" t="s">
        <v>129</v>
      </c>
      <c r="C138" s="39">
        <v>1739</v>
      </c>
      <c r="D138" s="21" t="s">
        <v>130</v>
      </c>
      <c r="E138" s="22"/>
      <c r="F138" s="27"/>
      <c r="G138" s="30" t="s">
        <v>128</v>
      </c>
    </row>
    <row r="139" spans="1:7" s="25" customFormat="1" ht="12.6" customHeight="1">
      <c r="A139" s="44" t="s">
        <v>131</v>
      </c>
      <c r="B139" s="41" t="s">
        <v>132</v>
      </c>
      <c r="C139" s="39">
        <v>1547</v>
      </c>
      <c r="D139" s="21" t="s">
        <v>133</v>
      </c>
      <c r="E139" s="22"/>
      <c r="F139" s="27"/>
      <c r="G139" s="30" t="s">
        <v>131</v>
      </c>
    </row>
    <row r="141" spans="1:7" s="7" customFormat="1" ht="12.6" customHeight="1">
      <c r="A141" s="50" t="s">
        <v>154</v>
      </c>
      <c r="B141" s="51"/>
      <c r="C141" s="51"/>
      <c r="D141" s="51"/>
      <c r="E141" s="51"/>
      <c r="F141" s="51"/>
      <c r="G141" s="51"/>
    </row>
    <row r="142" spans="1:7" ht="9" customHeight="1">
      <c r="A142" s="9"/>
      <c r="B142" s="10"/>
      <c r="C142" s="10"/>
      <c r="D142" s="11"/>
      <c r="E142" s="12"/>
      <c r="F142" s="13"/>
      <c r="G142" s="10"/>
    </row>
    <row r="143" spans="1:7" s="17" customFormat="1" ht="12.6" customHeight="1">
      <c r="A143" s="14" t="s">
        <v>3</v>
      </c>
      <c r="B143" s="15" t="s">
        <v>4</v>
      </c>
      <c r="C143" s="16" t="s">
        <v>5</v>
      </c>
      <c r="D143" s="76" t="s">
        <v>6</v>
      </c>
      <c r="E143" s="77"/>
      <c r="F143" s="78"/>
      <c r="G143" s="15" t="s">
        <v>7</v>
      </c>
    </row>
    <row r="144" spans="1:7" s="25" customFormat="1" ht="12.6" customHeight="1">
      <c r="A144" s="44"/>
      <c r="B144" s="47"/>
      <c r="C144" s="54"/>
      <c r="D144" s="21"/>
      <c r="E144" s="22"/>
      <c r="F144" s="27"/>
      <c r="G144" s="24"/>
    </row>
    <row r="146" spans="1:7" s="7" customFormat="1" ht="12.6" customHeight="1">
      <c r="A146" s="50" t="s">
        <v>155</v>
      </c>
      <c r="B146" s="51"/>
      <c r="C146" s="51"/>
      <c r="D146" s="51"/>
      <c r="E146" s="51"/>
      <c r="F146" s="51"/>
      <c r="G146" s="51"/>
    </row>
    <row r="147" spans="1:7" ht="9" customHeight="1">
      <c r="A147" s="9"/>
      <c r="B147" s="10"/>
      <c r="C147" s="10"/>
      <c r="D147" s="11"/>
      <c r="E147" s="12"/>
      <c r="F147" s="13"/>
      <c r="G147" s="10"/>
    </row>
    <row r="148" spans="1:7" s="17" customFormat="1" ht="12.6" customHeight="1">
      <c r="A148" s="14" t="s">
        <v>3</v>
      </c>
      <c r="B148" s="15" t="s">
        <v>4</v>
      </c>
      <c r="C148" s="16" t="s">
        <v>5</v>
      </c>
      <c r="D148" s="76" t="s">
        <v>6</v>
      </c>
      <c r="E148" s="77"/>
      <c r="F148" s="78"/>
      <c r="G148" s="15" t="s">
        <v>7</v>
      </c>
    </row>
    <row r="149" spans="1:7" s="25" customFormat="1" ht="12.6" customHeight="1">
      <c r="A149" s="44" t="s">
        <v>156</v>
      </c>
      <c r="B149" s="41" t="s">
        <v>157</v>
      </c>
      <c r="C149" s="55">
        <v>464</v>
      </c>
      <c r="D149" s="21" t="s">
        <v>158</v>
      </c>
      <c r="E149" s="22"/>
      <c r="F149" s="27"/>
      <c r="G149" s="40" t="str">
        <f>HYPERLINK("https://www.centcols.org/util/geo/visuGen.php?code=BE-WLX-0464","BE-WLX-0464")</f>
        <v>BE-WLX-0464</v>
      </c>
    </row>
    <row r="150" spans="1:7" s="25" customFormat="1" ht="12.6" customHeight="1">
      <c r="A150" s="44" t="s">
        <v>83</v>
      </c>
      <c r="B150" s="47" t="s">
        <v>84</v>
      </c>
      <c r="C150" s="56">
        <v>485</v>
      </c>
      <c r="D150" s="36" t="s">
        <v>85</v>
      </c>
      <c r="E150" s="37"/>
      <c r="F150" s="27"/>
      <c r="G150" s="43" t="s">
        <v>83</v>
      </c>
    </row>
    <row r="151" spans="1:7" s="25" customFormat="1" ht="12.6" customHeight="1">
      <c r="A151" s="44" t="s">
        <v>159</v>
      </c>
      <c r="B151" s="41" t="s">
        <v>160</v>
      </c>
      <c r="C151" s="55">
        <v>323</v>
      </c>
      <c r="D151" s="21" t="s">
        <v>161</v>
      </c>
      <c r="E151" s="22"/>
      <c r="F151" s="27"/>
      <c r="G151" s="43" t="s">
        <v>159</v>
      </c>
    </row>
    <row r="153" spans="1:7" s="7" customFormat="1" ht="12.6" customHeight="1">
      <c r="A153" s="50" t="s">
        <v>162</v>
      </c>
      <c r="B153" s="51"/>
      <c r="C153" s="51"/>
      <c r="D153" s="51"/>
      <c r="E153" s="51"/>
      <c r="F153" s="51"/>
      <c r="G153" s="51"/>
    </row>
    <row r="154" spans="1:7" ht="9" customHeight="1">
      <c r="A154" s="9"/>
      <c r="B154" s="10"/>
      <c r="C154" s="10"/>
      <c r="D154" s="11"/>
      <c r="E154" s="12"/>
      <c r="F154" s="13"/>
      <c r="G154" s="10"/>
    </row>
    <row r="155" spans="1:7" s="17" customFormat="1" ht="12.6" customHeight="1">
      <c r="A155" s="14" t="s">
        <v>3</v>
      </c>
      <c r="B155" s="15" t="s">
        <v>4</v>
      </c>
      <c r="C155" s="16" t="s">
        <v>5</v>
      </c>
      <c r="D155" s="76" t="s">
        <v>6</v>
      </c>
      <c r="E155" s="77"/>
      <c r="F155" s="78"/>
      <c r="G155" s="15" t="s">
        <v>7</v>
      </c>
    </row>
    <row r="156" spans="1:7" s="25" customFormat="1" ht="12.6" customHeight="1">
      <c r="A156" s="44" t="s">
        <v>163</v>
      </c>
      <c r="B156" s="47" t="s">
        <v>164</v>
      </c>
      <c r="C156" s="56">
        <v>201</v>
      </c>
      <c r="D156" s="21" t="s">
        <v>165</v>
      </c>
      <c r="E156" s="22"/>
      <c r="F156" s="27"/>
      <c r="G156" s="40" t="str">
        <f>HYPERLINK("https://www.centcols.org/util/geo/visuGen.php?code=IE-CO-0201","IE-CO-0201")</f>
        <v>IE-CO-0201</v>
      </c>
    </row>
    <row r="157" spans="1:7" s="25" customFormat="1" ht="12.6" customHeight="1">
      <c r="A157" s="44" t="s">
        <v>166</v>
      </c>
      <c r="B157" s="47" t="s">
        <v>167</v>
      </c>
      <c r="C157" s="56">
        <v>285</v>
      </c>
      <c r="D157" s="21" t="s">
        <v>168</v>
      </c>
      <c r="E157" s="22"/>
      <c r="F157" s="27"/>
      <c r="G157" s="40" t="str">
        <f>HYPERLINK("https://www.centcols.org/util/geo/visuGen.php?code=IE-CO-0285","IE-CO-0285")</f>
        <v>IE-CO-0285</v>
      </c>
    </row>
    <row r="158" spans="1:7" s="25" customFormat="1" ht="12.6" customHeight="1">
      <c r="A158" s="44" t="s">
        <v>169</v>
      </c>
      <c r="B158" s="47" t="s">
        <v>170</v>
      </c>
      <c r="C158" s="56">
        <v>208</v>
      </c>
      <c r="D158" s="21" t="s">
        <v>171</v>
      </c>
      <c r="E158" s="22"/>
      <c r="F158" s="27"/>
      <c r="G158" s="40" t="str">
        <f>HYPERLINK("https://www.centcols.org/util/geo/visuGen.php?code=IE-KY-0208","IE-KY-0208")</f>
        <v>IE-KY-0208</v>
      </c>
    </row>
    <row r="159" spans="1:7" s="25" customFormat="1" ht="12.6" customHeight="1">
      <c r="A159" s="44" t="s">
        <v>172</v>
      </c>
      <c r="B159" s="47" t="s">
        <v>173</v>
      </c>
      <c r="C159" s="56">
        <v>304</v>
      </c>
      <c r="D159" s="36"/>
      <c r="E159" s="22"/>
      <c r="F159" s="27"/>
      <c r="G159" s="40" t="str">
        <f>HYPERLINK("https://www.centcols.org/util/geo/visuGen.php?code=IE-KY-0304","IE-KY-0304")</f>
        <v>IE-KY-0304</v>
      </c>
    </row>
    <row r="160" spans="1:7" s="25" customFormat="1" ht="12.6" customHeight="1">
      <c r="A160" s="44" t="s">
        <v>174</v>
      </c>
      <c r="B160" s="47" t="s">
        <v>175</v>
      </c>
      <c r="C160" s="56">
        <v>259</v>
      </c>
      <c r="D160" s="36"/>
      <c r="E160" s="22"/>
      <c r="F160" s="27"/>
      <c r="G160" s="40" t="str">
        <f>HYPERLINK("https://www.centcols.org/util/geo/visuGen.php?code=IE-KY-0259","IE-KY-0259")</f>
        <v>IE-KY-0259</v>
      </c>
    </row>
    <row r="161" spans="1:7" s="25" customFormat="1" ht="12.6" customHeight="1">
      <c r="A161" s="44" t="s">
        <v>176</v>
      </c>
      <c r="B161" s="47" t="s">
        <v>177</v>
      </c>
      <c r="C161" s="56">
        <v>263</v>
      </c>
      <c r="D161" s="36" t="s">
        <v>178</v>
      </c>
      <c r="E161" s="22"/>
      <c r="F161" s="27"/>
      <c r="G161" s="40" t="str">
        <f>HYPERLINK("https://www.centcols.org/util/geo/visuGen.php?code=IE-KY-0263","IE-KY-0263")</f>
        <v>IE-KY-0263</v>
      </c>
    </row>
    <row r="162" spans="1:7" s="25" customFormat="1" ht="12.6" customHeight="1">
      <c r="A162" s="44" t="s">
        <v>179</v>
      </c>
      <c r="B162" s="47" t="s">
        <v>180</v>
      </c>
      <c r="C162" s="56">
        <v>456</v>
      </c>
      <c r="D162" s="36" t="s">
        <v>181</v>
      </c>
      <c r="E162" s="22"/>
      <c r="F162" s="27"/>
      <c r="G162" s="40" t="str">
        <f>HYPERLINK("https://www.centcols.org/util/geo/visuGen.php?code=IE-KY-0456","IE-KY-0456")</f>
        <v>IE-KY-0456</v>
      </c>
    </row>
    <row r="163" spans="1:7" s="25" customFormat="1" ht="12.6" customHeight="1">
      <c r="A163" s="44" t="s">
        <v>182</v>
      </c>
      <c r="B163" s="47" t="s">
        <v>183</v>
      </c>
      <c r="C163" s="56">
        <v>495</v>
      </c>
      <c r="D163" s="36" t="s">
        <v>184</v>
      </c>
      <c r="E163" s="22"/>
      <c r="F163" s="27"/>
      <c r="G163" s="40" t="str">
        <f>HYPERLINK("https://www.centcols.org/util/geo/visuGen.php?code=IE-WW-0495","IE-WW-0495")</f>
        <v>IE-WW-0495</v>
      </c>
    </row>
    <row r="164" spans="1:7" s="25" customFormat="1" ht="12.6" customHeight="1">
      <c r="A164" s="44" t="s">
        <v>185</v>
      </c>
      <c r="B164" s="47" t="s">
        <v>186</v>
      </c>
      <c r="C164" s="56">
        <v>495</v>
      </c>
      <c r="D164" s="21" t="s">
        <v>187</v>
      </c>
      <c r="E164" s="22"/>
      <c r="F164" s="27"/>
      <c r="G164" s="40" t="str">
        <f>HYPERLINK("https://www.centcols.org/util/geo/visuGen.php?code=IE-WW-0495a","IE-WW-0495a")</f>
        <v>IE-WW-0495a</v>
      </c>
    </row>
    <row r="166" spans="1:7" s="7" customFormat="1" ht="12.6" customHeight="1">
      <c r="A166" s="50" t="s">
        <v>188</v>
      </c>
      <c r="B166" s="51"/>
      <c r="C166" s="51"/>
      <c r="D166" s="51"/>
      <c r="E166" s="51"/>
      <c r="F166" s="51"/>
      <c r="G166" s="51"/>
    </row>
    <row r="167" spans="1:7" ht="9" customHeight="1">
      <c r="A167" s="9"/>
      <c r="B167" s="10"/>
      <c r="C167" s="10"/>
      <c r="D167" s="11"/>
      <c r="E167" s="12"/>
      <c r="F167" s="13"/>
      <c r="G167" s="10"/>
    </row>
    <row r="168" spans="1:7" s="17" customFormat="1" ht="12.6" customHeight="1">
      <c r="A168" s="14" t="s">
        <v>3</v>
      </c>
      <c r="B168" s="15" t="s">
        <v>4</v>
      </c>
      <c r="C168" s="16" t="s">
        <v>5</v>
      </c>
      <c r="D168" s="76" t="s">
        <v>6</v>
      </c>
      <c r="E168" s="77"/>
      <c r="F168" s="78"/>
      <c r="G168" s="15" t="s">
        <v>7</v>
      </c>
    </row>
    <row r="169" spans="1:7" s="25" customFormat="1" ht="12.6" customHeight="1">
      <c r="A169" s="44" t="s">
        <v>189</v>
      </c>
      <c r="B169" s="41" t="s">
        <v>190</v>
      </c>
      <c r="C169" s="56">
        <v>365</v>
      </c>
      <c r="D169" s="21" t="s">
        <v>191</v>
      </c>
      <c r="E169" s="22"/>
      <c r="F169" s="27"/>
      <c r="G169" s="30" t="s">
        <v>189</v>
      </c>
    </row>
    <row r="170" spans="1:7" s="25" customFormat="1" ht="12.6" customHeight="1">
      <c r="A170" s="44" t="s">
        <v>192</v>
      </c>
      <c r="B170" s="41" t="s">
        <v>193</v>
      </c>
      <c r="C170" s="56">
        <v>350</v>
      </c>
      <c r="D170" s="21" t="s">
        <v>194</v>
      </c>
      <c r="E170" s="22"/>
      <c r="F170" s="27"/>
      <c r="G170" s="43" t="s">
        <v>192</v>
      </c>
    </row>
    <row r="171" spans="1:7" s="25" customFormat="1" ht="12.6" customHeight="1">
      <c r="A171" s="44" t="s">
        <v>195</v>
      </c>
      <c r="B171" s="41" t="s">
        <v>196</v>
      </c>
      <c r="C171" s="56">
        <v>405</v>
      </c>
      <c r="D171" s="21" t="s">
        <v>194</v>
      </c>
      <c r="E171" s="22"/>
      <c r="F171" s="27"/>
      <c r="G171" s="43" t="s">
        <v>195</v>
      </c>
    </row>
    <row r="173" spans="1:7" s="7" customFormat="1" ht="12.6" customHeight="1">
      <c r="A173" s="50" t="s">
        <v>197</v>
      </c>
      <c r="B173" s="51"/>
      <c r="C173" s="51"/>
      <c r="D173" s="51"/>
      <c r="E173" s="51"/>
      <c r="F173" s="51"/>
      <c r="G173" s="51"/>
    </row>
    <row r="174" spans="1:7" ht="9" customHeight="1">
      <c r="A174" s="9"/>
      <c r="B174" s="10"/>
      <c r="C174" s="10"/>
      <c r="D174" s="11"/>
      <c r="E174" s="12"/>
      <c r="F174" s="13"/>
      <c r="G174" s="10"/>
    </row>
    <row r="175" spans="1:7" s="17" customFormat="1" ht="12.6" customHeight="1">
      <c r="A175" s="14" t="s">
        <v>3</v>
      </c>
      <c r="B175" s="15" t="s">
        <v>4</v>
      </c>
      <c r="C175" s="16" t="s">
        <v>5</v>
      </c>
      <c r="D175" s="76" t="s">
        <v>6</v>
      </c>
      <c r="E175" s="77"/>
      <c r="F175" s="78"/>
      <c r="G175" s="15" t="s">
        <v>7</v>
      </c>
    </row>
    <row r="176" spans="1:7" s="25" customFormat="1" ht="12.6" customHeight="1">
      <c r="A176" s="44" t="s">
        <v>198</v>
      </c>
      <c r="B176" s="47" t="s">
        <v>199</v>
      </c>
      <c r="C176" s="56">
        <v>392</v>
      </c>
      <c r="D176" s="21" t="s">
        <v>200</v>
      </c>
      <c r="E176" s="22"/>
      <c r="F176" s="27"/>
      <c r="G176" s="24" t="str">
        <f>HYPERLINK("https://www.centcols.org/util/geo/visuGen.php?code=FR-64-0392","FR-64-0392")</f>
        <v>FR-64-0392</v>
      </c>
    </row>
    <row r="177" spans="1:7" s="25" customFormat="1" ht="12.6" customHeight="1">
      <c r="A177" s="44" t="s">
        <v>201</v>
      </c>
      <c r="B177" s="47" t="s">
        <v>202</v>
      </c>
      <c r="C177" s="56">
        <v>503</v>
      </c>
      <c r="D177" s="21" t="s">
        <v>203</v>
      </c>
      <c r="E177" s="22"/>
      <c r="F177" s="27"/>
      <c r="G177" s="24" t="str">
        <f>HYPERLINK("https://www.centcols.org/util/geo/visuGen.php?code=FR-64-0503","FR-64-0503")</f>
        <v>FR-64-0503</v>
      </c>
    </row>
    <row r="178" spans="1:7" s="25" customFormat="1" ht="12.6" customHeight="1">
      <c r="A178" s="44" t="s">
        <v>204</v>
      </c>
      <c r="B178" s="47" t="s">
        <v>205</v>
      </c>
      <c r="C178" s="57">
        <v>1056</v>
      </c>
      <c r="D178" s="21" t="s">
        <v>206</v>
      </c>
      <c r="E178" s="22"/>
      <c r="F178" s="27"/>
      <c r="G178" s="58" t="str">
        <f>HYPERLINK("https://www.centcols.org/util/geo/visuGen.php?code=ES-NA-1056","ES-NA-1056")</f>
        <v>ES-NA-1056</v>
      </c>
    </row>
    <row r="179" spans="1:7" s="25" customFormat="1" ht="12.6" customHeight="1">
      <c r="A179" s="44" t="s">
        <v>207</v>
      </c>
      <c r="B179" s="47" t="s">
        <v>208</v>
      </c>
      <c r="C179" s="56">
        <v>733</v>
      </c>
      <c r="D179" s="36" t="s">
        <v>209</v>
      </c>
      <c r="E179" s="37"/>
      <c r="F179" s="27"/>
      <c r="G179" s="58" t="str">
        <f>HYPERLINK("https://www.centcols.org/util/geo/visuGen.php?code=ES-NA-0733","ES-NA-0733")</f>
        <v>ES-NA-0733</v>
      </c>
    </row>
    <row r="180" spans="1:7" s="25" customFormat="1" ht="12.6" customHeight="1">
      <c r="A180" s="44" t="s">
        <v>210</v>
      </c>
      <c r="B180" s="47" t="s">
        <v>211</v>
      </c>
      <c r="C180" s="56">
        <v>480</v>
      </c>
      <c r="D180" s="36"/>
      <c r="E180" s="37"/>
      <c r="F180" s="27"/>
      <c r="G180" s="58" t="str">
        <f>HYPERLINK("https://www.centcols.org/util/geo/visuGen.php?code=ES-NA-0480","ES-NA-0480")</f>
        <v>ES-NA-0480</v>
      </c>
    </row>
    <row r="181" spans="1:7" s="25" customFormat="1" ht="12.6" customHeight="1">
      <c r="A181" s="44" t="s">
        <v>212</v>
      </c>
      <c r="B181" s="47" t="s">
        <v>213</v>
      </c>
      <c r="C181" s="56">
        <v>945</v>
      </c>
      <c r="D181" s="36" t="s">
        <v>214</v>
      </c>
      <c r="E181" s="37"/>
      <c r="F181" s="27"/>
      <c r="G181" s="58" t="str">
        <f>HYPERLINK("https://www.centcols.org/util/geo/visuGen.php?code=ES-LO-0945","ES-LO-0945")</f>
        <v>ES-LO-0945</v>
      </c>
    </row>
    <row r="182" spans="1:7" s="25" customFormat="1" ht="12.6" customHeight="1">
      <c r="A182" s="44" t="s">
        <v>215</v>
      </c>
      <c r="B182" s="47" t="s">
        <v>216</v>
      </c>
      <c r="C182" s="56">
        <v>1244</v>
      </c>
      <c r="D182" s="36" t="s">
        <v>217</v>
      </c>
      <c r="E182" s="37"/>
      <c r="F182" s="27"/>
      <c r="G182" s="58" t="str">
        <f>HYPERLINK("https://www.centcols.org/util/geo/visuGen.php?code=ES-BU-1245","ES-BU-1245")</f>
        <v>ES-BU-1245</v>
      </c>
    </row>
    <row r="183" spans="1:7" s="25" customFormat="1" ht="12.6" customHeight="1">
      <c r="A183" s="44" t="s">
        <v>218</v>
      </c>
      <c r="B183" s="47" t="s">
        <v>219</v>
      </c>
      <c r="C183" s="56">
        <v>618</v>
      </c>
      <c r="D183" s="36" t="s">
        <v>220</v>
      </c>
      <c r="E183" s="37"/>
      <c r="F183" s="27"/>
      <c r="G183" s="43" t="s">
        <v>218</v>
      </c>
    </row>
    <row r="184" spans="1:7" s="25" customFormat="1" ht="12.6" customHeight="1">
      <c r="A184" s="44" t="s">
        <v>221</v>
      </c>
      <c r="B184" s="47" t="s">
        <v>222</v>
      </c>
      <c r="C184" s="56">
        <v>636</v>
      </c>
      <c r="D184" s="21" t="s">
        <v>223</v>
      </c>
      <c r="E184" s="22"/>
      <c r="F184" s="27"/>
      <c r="G184" s="30" t="s">
        <v>221</v>
      </c>
    </row>
    <row r="185" spans="1:7" s="25" customFormat="1" ht="12.6" customHeight="1">
      <c r="A185" s="44" t="s">
        <v>224</v>
      </c>
      <c r="B185" s="47" t="s">
        <v>225</v>
      </c>
      <c r="C185" s="56">
        <v>767</v>
      </c>
      <c r="D185" s="21" t="s">
        <v>223</v>
      </c>
      <c r="E185" s="22"/>
      <c r="F185" s="27"/>
      <c r="G185" s="43" t="s">
        <v>224</v>
      </c>
    </row>
    <row r="186" spans="1:7" s="25" customFormat="1" ht="12.6" customHeight="1">
      <c r="A186" s="44" t="s">
        <v>226</v>
      </c>
      <c r="B186" s="47" t="s">
        <v>227</v>
      </c>
      <c r="C186" s="56">
        <v>296</v>
      </c>
      <c r="D186" s="21" t="s">
        <v>228</v>
      </c>
      <c r="E186" s="22"/>
      <c r="F186" s="27"/>
      <c r="G186" s="43" t="s">
        <v>226</v>
      </c>
    </row>
    <row r="187" spans="1:7" s="25" customFormat="1" ht="12.6" customHeight="1">
      <c r="A187" s="44" t="s">
        <v>229</v>
      </c>
      <c r="B187" s="47" t="s">
        <v>230</v>
      </c>
      <c r="C187" s="56">
        <v>438</v>
      </c>
      <c r="D187" s="21" t="s">
        <v>228</v>
      </c>
      <c r="E187" s="22"/>
      <c r="F187" s="27"/>
      <c r="G187" s="30" t="s">
        <v>229</v>
      </c>
    </row>
    <row r="188" spans="1:7" s="25" customFormat="1" ht="12.6" customHeight="1">
      <c r="A188" s="44" t="s">
        <v>231</v>
      </c>
      <c r="B188" s="47" t="s">
        <v>232</v>
      </c>
      <c r="C188" s="56">
        <v>427</v>
      </c>
      <c r="D188" s="21" t="s">
        <v>228</v>
      </c>
      <c r="E188" s="22"/>
      <c r="F188" s="27"/>
      <c r="G188" s="30" t="s">
        <v>231</v>
      </c>
    </row>
    <row r="190" spans="1:7" s="7" customFormat="1" ht="12.6" customHeight="1">
      <c r="A190" s="50" t="s">
        <v>233</v>
      </c>
      <c r="B190" s="51"/>
      <c r="C190" s="51"/>
      <c r="D190" s="51"/>
      <c r="E190" s="51"/>
      <c r="F190" s="51"/>
      <c r="G190" s="51"/>
    </row>
    <row r="191" spans="1:7" ht="9" customHeight="1">
      <c r="A191" s="9"/>
      <c r="B191" s="10"/>
      <c r="C191" s="10"/>
      <c r="D191" s="11"/>
      <c r="E191" s="12"/>
      <c r="F191" s="13"/>
      <c r="G191" s="10"/>
    </row>
    <row r="192" spans="1:7" s="17" customFormat="1" ht="12.6" customHeight="1">
      <c r="A192" s="14" t="s">
        <v>3</v>
      </c>
      <c r="B192" s="15" t="s">
        <v>4</v>
      </c>
      <c r="C192" s="16" t="s">
        <v>5</v>
      </c>
      <c r="D192" s="76" t="s">
        <v>6</v>
      </c>
      <c r="E192" s="77"/>
      <c r="F192" s="78"/>
      <c r="G192" s="15" t="s">
        <v>7</v>
      </c>
    </row>
    <row r="193" spans="1:7" s="25" customFormat="1" ht="12.6" customHeight="1">
      <c r="A193" s="44" t="s">
        <v>234</v>
      </c>
      <c r="B193" s="35" t="s">
        <v>235</v>
      </c>
      <c r="C193" s="59">
        <v>384</v>
      </c>
      <c r="D193" s="21" t="s">
        <v>236</v>
      </c>
      <c r="E193" s="22"/>
      <c r="F193" s="27"/>
      <c r="G193" s="24" t="str">
        <f>HYPERLINK("https://www.centcols.org/util/geo/visuGen.php?code=FR-01-0384","FR-01-0384")</f>
        <v>FR-01-0384</v>
      </c>
    </row>
    <row r="194" spans="1:7" s="25" customFormat="1" ht="12.6" customHeight="1">
      <c r="A194" s="44" t="s">
        <v>237</v>
      </c>
      <c r="B194" s="35" t="s">
        <v>238</v>
      </c>
      <c r="C194" s="59">
        <v>500</v>
      </c>
      <c r="D194" s="21" t="s">
        <v>37</v>
      </c>
      <c r="E194" s="22"/>
      <c r="F194" s="27"/>
      <c r="G194" s="24" t="str">
        <f>HYPERLINK("https://www.centcols.org/util/geo/visuGen.php?code=FR-01-0500","FR-01-0500")</f>
        <v>FR-01-0500</v>
      </c>
    </row>
    <row r="195" spans="1:7" s="25" customFormat="1" ht="12.6" customHeight="1">
      <c r="A195" s="44" t="s">
        <v>239</v>
      </c>
      <c r="B195" s="35" t="s">
        <v>240</v>
      </c>
      <c r="C195" s="59">
        <v>864</v>
      </c>
      <c r="D195" s="21" t="s">
        <v>241</v>
      </c>
      <c r="E195" s="22"/>
      <c r="F195" s="27"/>
      <c r="G195" s="24" t="str">
        <f>HYPERLINK("https://www.centcols.org/util/geo/visuGen.php?code=FR-01-0864","FR-01-0864")</f>
        <v>FR-01-0864</v>
      </c>
    </row>
    <row r="196" spans="1:7" s="25" customFormat="1" ht="12.6" customHeight="1">
      <c r="A196" s="44" t="s">
        <v>242</v>
      </c>
      <c r="B196" s="35" t="s">
        <v>243</v>
      </c>
      <c r="C196" s="59">
        <v>914</v>
      </c>
      <c r="D196" s="21" t="s">
        <v>241</v>
      </c>
      <c r="E196" s="22"/>
      <c r="F196" s="27"/>
      <c r="G196" s="24" t="str">
        <f>HYPERLINK("https://www.centcols.org/util/geo/visuGen.php?code=FR-01-0914","FR-01-0914")</f>
        <v>FR-01-0914</v>
      </c>
    </row>
    <row r="197" spans="1:7" s="25" customFormat="1" ht="12.6" customHeight="1">
      <c r="A197" s="44" t="s">
        <v>244</v>
      </c>
      <c r="B197" s="35" t="s">
        <v>245</v>
      </c>
      <c r="C197" s="59">
        <v>2081</v>
      </c>
      <c r="D197" s="21" t="s">
        <v>246</v>
      </c>
      <c r="E197" s="22"/>
      <c r="F197" s="27"/>
      <c r="G197" s="24" t="str">
        <f>HYPERLINK("https://www.centcols.org/util/geo/visuGen.php?code=FR-73-2081","FR-73-2081")</f>
        <v>FR-73-2081</v>
      </c>
    </row>
    <row r="199" spans="1:7" s="7" customFormat="1" ht="12.6" customHeight="1">
      <c r="A199" s="50" t="s">
        <v>247</v>
      </c>
      <c r="B199" s="51"/>
      <c r="C199" s="51"/>
      <c r="D199" s="51"/>
      <c r="E199" s="51"/>
      <c r="F199" s="51"/>
      <c r="G199" s="51"/>
    </row>
    <row r="200" spans="1:7" ht="9" customHeight="1">
      <c r="A200" s="9"/>
      <c r="B200" s="10"/>
      <c r="C200" s="10"/>
      <c r="D200" s="11"/>
      <c r="E200" s="12"/>
      <c r="F200" s="13"/>
      <c r="G200" s="10"/>
    </row>
    <row r="201" spans="1:7" s="17" customFormat="1" ht="12.6" customHeight="1">
      <c r="A201" s="14" t="s">
        <v>3</v>
      </c>
      <c r="B201" s="15" t="s">
        <v>4</v>
      </c>
      <c r="C201" s="16" t="s">
        <v>5</v>
      </c>
      <c r="D201" s="76" t="s">
        <v>6</v>
      </c>
      <c r="E201" s="77"/>
      <c r="F201" s="78"/>
      <c r="G201" s="15" t="s">
        <v>7</v>
      </c>
    </row>
    <row r="202" spans="1:7" s="25" customFormat="1" ht="12.6" customHeight="1">
      <c r="A202" s="44"/>
      <c r="B202" s="47"/>
      <c r="C202" s="56"/>
      <c r="D202" s="21"/>
      <c r="E202" s="22"/>
      <c r="F202" s="27"/>
      <c r="G202" s="24"/>
    </row>
    <row r="204" spans="1:7" s="7" customFormat="1" ht="12.6" customHeight="1">
      <c r="A204" s="50" t="s">
        <v>248</v>
      </c>
      <c r="B204" s="51"/>
      <c r="C204" s="51"/>
      <c r="D204" s="51"/>
      <c r="E204" s="51"/>
      <c r="F204" s="51"/>
      <c r="G204" s="51"/>
    </row>
    <row r="205" spans="1:7" ht="9" customHeight="1">
      <c r="A205" s="9"/>
      <c r="B205" s="10"/>
      <c r="C205" s="10"/>
      <c r="D205" s="11"/>
      <c r="E205" s="12"/>
      <c r="F205" s="13"/>
      <c r="G205" s="10"/>
    </row>
    <row r="206" spans="1:7" s="17" customFormat="1" ht="12.6" customHeight="1">
      <c r="A206" s="14" t="s">
        <v>3</v>
      </c>
      <c r="B206" s="15" t="s">
        <v>4</v>
      </c>
      <c r="C206" s="16" t="s">
        <v>5</v>
      </c>
      <c r="D206" s="76" t="s">
        <v>6</v>
      </c>
      <c r="E206" s="77"/>
      <c r="F206" s="78"/>
      <c r="G206" s="15" t="s">
        <v>7</v>
      </c>
    </row>
    <row r="207" spans="1:7" s="25" customFormat="1" ht="12.6" customHeight="1">
      <c r="A207" s="44"/>
      <c r="B207" s="47"/>
      <c r="C207" s="56"/>
      <c r="D207" s="21"/>
      <c r="E207" s="22"/>
      <c r="F207" s="27"/>
      <c r="G207" s="24"/>
    </row>
    <row r="209" spans="1:7" s="7" customFormat="1" ht="12.6" customHeight="1">
      <c r="A209" s="50" t="s">
        <v>249</v>
      </c>
      <c r="B209" s="51"/>
      <c r="C209" s="51"/>
      <c r="D209" s="51"/>
      <c r="E209" s="51"/>
      <c r="F209" s="51"/>
      <c r="G209" s="51"/>
    </row>
    <row r="210" spans="1:7" ht="9" customHeight="1">
      <c r="A210" s="9"/>
      <c r="B210" s="10"/>
      <c r="C210" s="10"/>
      <c r="D210" s="11"/>
      <c r="E210" s="12"/>
      <c r="F210" s="13"/>
      <c r="G210" s="10"/>
    </row>
    <row r="211" spans="1:7" s="17" customFormat="1" ht="12.6" customHeight="1">
      <c r="A211" s="14" t="s">
        <v>3</v>
      </c>
      <c r="B211" s="15" t="s">
        <v>4</v>
      </c>
      <c r="C211" s="16" t="s">
        <v>5</v>
      </c>
      <c r="D211" s="76" t="s">
        <v>6</v>
      </c>
      <c r="E211" s="77"/>
      <c r="F211" s="78"/>
      <c r="G211" s="15" t="s">
        <v>7</v>
      </c>
    </row>
    <row r="212" spans="1:7" s="25" customFormat="1" ht="12.6" customHeight="1">
      <c r="A212" s="44" t="s">
        <v>250</v>
      </c>
      <c r="B212" s="35" t="s">
        <v>251</v>
      </c>
      <c r="C212" s="56">
        <v>1474</v>
      </c>
      <c r="D212" s="21" t="s">
        <v>200</v>
      </c>
      <c r="E212" s="22"/>
      <c r="F212" s="27"/>
      <c r="G212" s="24" t="str">
        <f>HYPERLINK("https://www.centcols.org/util/geo/visuGen.php?code=FR-65-1474","FR-65-1474")</f>
        <v>FR-65-1474</v>
      </c>
    </row>
    <row r="213" spans="1:7" s="25" customFormat="1" ht="12.6" customHeight="1">
      <c r="A213" s="44" t="s">
        <v>252</v>
      </c>
      <c r="B213" s="35" t="s">
        <v>253</v>
      </c>
      <c r="C213" s="56">
        <v>1709</v>
      </c>
      <c r="D213" s="21" t="s">
        <v>200</v>
      </c>
      <c r="E213" s="22"/>
      <c r="F213" s="27"/>
      <c r="G213" s="24" t="str">
        <f>HYPERLINK("https://www.centcols.org/util/geo/visuGen.php?code=FR-64-1709","FR-64-1709")</f>
        <v>FR-64-1709</v>
      </c>
    </row>
    <row r="214" spans="1:7" s="25" customFormat="1" ht="12.6" customHeight="1">
      <c r="A214" s="44" t="s">
        <v>254</v>
      </c>
      <c r="B214" s="35" t="s">
        <v>255</v>
      </c>
      <c r="C214" s="56">
        <v>1571</v>
      </c>
      <c r="D214" s="21" t="s">
        <v>200</v>
      </c>
      <c r="E214" s="22"/>
      <c r="F214" s="27"/>
      <c r="G214" s="24" t="str">
        <f>HYPERLINK("https://www.centcols.org/util/geo/visuGen.php?code=FR-64-1571","FR-64-1571")</f>
        <v>FR-64-1571</v>
      </c>
    </row>
    <row r="215" spans="1:7" s="25" customFormat="1" ht="12.6" customHeight="1">
      <c r="A215" s="44" t="s">
        <v>256</v>
      </c>
      <c r="B215" s="35" t="s">
        <v>257</v>
      </c>
      <c r="C215" s="56">
        <v>1794</v>
      </c>
      <c r="D215" s="21" t="s">
        <v>258</v>
      </c>
      <c r="E215" s="22"/>
      <c r="F215" s="27"/>
      <c r="G215" s="60" t="str">
        <f>HYPERLINK("https://www.centcols.org/util/geo/visuGen.php?code=FR-64-1794","FR-64-1794")</f>
        <v>FR-64-1794</v>
      </c>
    </row>
    <row r="216" spans="1:7" s="25" customFormat="1" ht="12.6" customHeight="1">
      <c r="A216" s="44" t="s">
        <v>259</v>
      </c>
      <c r="B216" s="35" t="s">
        <v>260</v>
      </c>
      <c r="C216" s="56">
        <v>1069</v>
      </c>
      <c r="D216" s="21" t="s">
        <v>261</v>
      </c>
      <c r="E216" s="22"/>
      <c r="F216" s="27"/>
      <c r="G216" s="58" t="str">
        <f>HYPERLINK("https://www.centcols.org/util/geo/visuGen.php?code=ES-HU-1080","ES-HU-1080")</f>
        <v>ES-HU-1080</v>
      </c>
    </row>
    <row r="217" spans="1:7" s="25" customFormat="1" ht="12.6" customHeight="1">
      <c r="A217" s="44" t="s">
        <v>262</v>
      </c>
      <c r="B217" s="47" t="s">
        <v>263</v>
      </c>
      <c r="C217" s="56">
        <v>432</v>
      </c>
      <c r="D217" s="21" t="s">
        <v>264</v>
      </c>
      <c r="E217" s="22"/>
      <c r="F217" s="27"/>
      <c r="G217" s="58" t="str">
        <f>HYPERLINK("https://www.centcols.org/util/geo/visuGen.php?code=ES-NA-0432b","ES-NA-0432b")</f>
        <v>ES-NA-0432b</v>
      </c>
    </row>
    <row r="218" spans="1:7" s="25" customFormat="1" ht="12.6" customHeight="1">
      <c r="A218" s="44" t="s">
        <v>265</v>
      </c>
      <c r="B218" s="61" t="s">
        <v>266</v>
      </c>
      <c r="C218" s="56">
        <v>928</v>
      </c>
      <c r="D218" s="21" t="s">
        <v>267</v>
      </c>
      <c r="E218" s="22"/>
      <c r="F218" s="27"/>
      <c r="G218" s="58" t="str">
        <f>HYPERLINK("https://www.centcols.org/util/geo/visuGen.php?code=ES-SO-0928","ES-SO-0928")</f>
        <v>ES-SO-0928</v>
      </c>
    </row>
    <row r="219" spans="1:7" s="25" customFormat="1" ht="12.6" customHeight="1">
      <c r="A219" s="44" t="s">
        <v>268</v>
      </c>
      <c r="B219" s="61" t="s">
        <v>269</v>
      </c>
      <c r="C219" s="56">
        <v>1196</v>
      </c>
      <c r="D219" s="21" t="s">
        <v>270</v>
      </c>
      <c r="E219" s="22"/>
      <c r="F219" s="27"/>
      <c r="G219" s="58" t="str">
        <f>HYPERLINK("https://www.centcols.org/util/geo/visuGen.php?code=ES-SO-1196","ES-SO-1196")</f>
        <v>ES-SO-1196</v>
      </c>
    </row>
    <row r="221" spans="1:7" s="7" customFormat="1" ht="12.6" customHeight="1">
      <c r="A221" s="50" t="s">
        <v>271</v>
      </c>
      <c r="B221" s="51"/>
      <c r="C221" s="51"/>
      <c r="D221" s="51"/>
      <c r="E221" s="51"/>
      <c r="F221" s="51"/>
      <c r="G221" s="51"/>
    </row>
    <row r="222" spans="1:7" ht="9" customHeight="1">
      <c r="A222" s="9"/>
      <c r="B222" s="10"/>
      <c r="C222" s="10"/>
      <c r="D222" s="11"/>
      <c r="E222" s="12"/>
      <c r="F222" s="13"/>
      <c r="G222" s="10"/>
    </row>
    <row r="223" spans="1:7" s="17" customFormat="1" ht="12.6" customHeight="1">
      <c r="A223" s="14" t="s">
        <v>3</v>
      </c>
      <c r="B223" s="15" t="s">
        <v>4</v>
      </c>
      <c r="C223" s="16" t="s">
        <v>5</v>
      </c>
      <c r="D223" s="76" t="s">
        <v>6</v>
      </c>
      <c r="E223" s="77"/>
      <c r="F223" s="78"/>
      <c r="G223" s="15" t="s">
        <v>7</v>
      </c>
    </row>
    <row r="224" spans="1:7" s="25" customFormat="1" ht="12.6" customHeight="1">
      <c r="A224" s="44" t="s">
        <v>83</v>
      </c>
      <c r="B224" s="41" t="s">
        <v>84</v>
      </c>
      <c r="C224" s="20">
        <v>485</v>
      </c>
      <c r="D224" s="21" t="s">
        <v>85</v>
      </c>
      <c r="E224" s="22"/>
      <c r="F224" s="27"/>
      <c r="G224" s="38" t="str">
        <f>HYPERLINK("https://www.centcols.org/util/geo/visuGen.php?code=DE-NW-0485","DE-NW-0485")</f>
        <v>DE-NW-0485</v>
      </c>
    </row>
    <row r="226" spans="1:7" s="7" customFormat="1" ht="12.6" customHeight="1">
      <c r="A226" s="50" t="s">
        <v>272</v>
      </c>
      <c r="B226" s="51"/>
      <c r="C226" s="51"/>
      <c r="D226" s="51"/>
      <c r="E226" s="51"/>
      <c r="F226" s="51"/>
      <c r="G226" s="51"/>
    </row>
    <row r="227" spans="1:7" ht="9" customHeight="1">
      <c r="A227" s="9"/>
      <c r="B227" s="10"/>
      <c r="C227" s="10"/>
      <c r="D227" s="11"/>
      <c r="E227" s="12"/>
      <c r="F227" s="13"/>
      <c r="G227" s="10"/>
    </row>
    <row r="228" spans="1:7" s="17" customFormat="1" ht="12.6" customHeight="1">
      <c r="A228" s="14" t="s">
        <v>3</v>
      </c>
      <c r="B228" s="15" t="s">
        <v>4</v>
      </c>
      <c r="C228" s="16" t="s">
        <v>5</v>
      </c>
      <c r="D228" s="76" t="s">
        <v>6</v>
      </c>
      <c r="E228" s="77"/>
      <c r="F228" s="78"/>
      <c r="G228" s="15" t="s">
        <v>7</v>
      </c>
    </row>
    <row r="229" spans="1:7" s="25" customFormat="1" ht="12.6" customHeight="1">
      <c r="A229" s="44" t="s">
        <v>273</v>
      </c>
      <c r="B229" s="62" t="s">
        <v>274</v>
      </c>
      <c r="C229" s="56">
        <v>238</v>
      </c>
      <c r="D229" s="21" t="s">
        <v>275</v>
      </c>
      <c r="E229" s="22"/>
      <c r="F229" s="27"/>
      <c r="G229" s="24" t="str">
        <f>HYPERLINK("https://www.centcols.org/util/geo/visuGen.php?code=FR-01-0239","FR-01-0239")</f>
        <v>FR-01-0239</v>
      </c>
    </row>
    <row r="230" spans="1:7" s="25" customFormat="1" ht="12.6" customHeight="1">
      <c r="A230" s="44" t="s">
        <v>276</v>
      </c>
      <c r="B230" s="19" t="s">
        <v>277</v>
      </c>
      <c r="C230" s="56">
        <v>576</v>
      </c>
      <c r="D230" s="36" t="s">
        <v>278</v>
      </c>
      <c r="E230" s="37"/>
      <c r="F230" s="27"/>
      <c r="G230" s="24" t="str">
        <f>HYPERLINK("https://www.centcols.org/util/geo/visuGen.php?code=FR-73-0573","FR-73-0573")</f>
        <v>FR-73-0573</v>
      </c>
    </row>
    <row r="231" spans="1:7" s="25" customFormat="1" ht="12.6" customHeight="1">
      <c r="A231" s="44" t="s">
        <v>279</v>
      </c>
      <c r="B231" s="19" t="s">
        <v>280</v>
      </c>
      <c r="C231" s="56">
        <v>987</v>
      </c>
      <c r="D231" s="36" t="s">
        <v>281</v>
      </c>
      <c r="E231" s="37"/>
      <c r="F231" s="27"/>
      <c r="G231" s="24" t="str">
        <f>HYPERLINK("https://www.centcols.org/util/geo/visuGen.php?code=FR-73-0987","FR-73-0987")</f>
        <v>FR-73-0987</v>
      </c>
    </row>
    <row r="232" spans="1:7" s="25" customFormat="1" ht="12.6" customHeight="1">
      <c r="A232" s="44" t="s">
        <v>282</v>
      </c>
      <c r="B232" s="19" t="s">
        <v>283</v>
      </c>
      <c r="C232" s="56">
        <v>1566</v>
      </c>
      <c r="D232" s="36" t="s">
        <v>284</v>
      </c>
      <c r="E232" s="37"/>
      <c r="F232" s="27"/>
      <c r="G232" s="24" t="str">
        <f>HYPERLINK("https://www.centcols.org/util/geo/visuGen.php?code=FR-73-1566","FR-73-1566")</f>
        <v>FR-73-1566</v>
      </c>
    </row>
    <row r="233" spans="1:7" s="25" customFormat="1" ht="12.6" customHeight="1">
      <c r="A233" s="44" t="s">
        <v>285</v>
      </c>
      <c r="B233" s="19" t="s">
        <v>286</v>
      </c>
      <c r="C233" s="56">
        <v>1530</v>
      </c>
      <c r="D233" s="36" t="s">
        <v>284</v>
      </c>
      <c r="E233" s="37"/>
      <c r="F233" s="27"/>
      <c r="G233" s="24" t="str">
        <f>HYPERLINK("https://www.centcols.org/util/geo/visuGen.php?code=FR-73-1522","FR-73-1522")</f>
        <v>FR-73-1522</v>
      </c>
    </row>
    <row r="234" spans="1:7" s="25" customFormat="1" ht="12.6" customHeight="1">
      <c r="A234" s="44" t="s">
        <v>287</v>
      </c>
      <c r="B234" s="19" t="s">
        <v>288</v>
      </c>
      <c r="C234" s="56">
        <v>2406</v>
      </c>
      <c r="D234" s="36" t="s">
        <v>284</v>
      </c>
      <c r="E234" s="37"/>
      <c r="F234" s="27"/>
      <c r="G234" s="24" t="str">
        <f>HYPERLINK("https://www.centcols.org/util/geo/visuGen.php?code=FR-73-2406","FR-73-2406")</f>
        <v>FR-73-2406</v>
      </c>
    </row>
    <row r="235" spans="1:7" s="25" customFormat="1" ht="12.6" customHeight="1">
      <c r="A235" s="44" t="s">
        <v>289</v>
      </c>
      <c r="B235" s="19" t="s">
        <v>290</v>
      </c>
      <c r="C235" s="56">
        <v>2642</v>
      </c>
      <c r="D235" s="36" t="s">
        <v>284</v>
      </c>
      <c r="E235" s="37"/>
      <c r="F235" s="27"/>
      <c r="G235" s="24" t="str">
        <f>HYPERLINK("https://www.centcols.org/util/geo/visuGen.php?code=FR-05-2642a","FR-05-2642a")</f>
        <v>FR-05-2642a</v>
      </c>
    </row>
    <row r="236" spans="1:7" s="25" customFormat="1" ht="12.6" customHeight="1">
      <c r="A236" s="44" t="s">
        <v>291</v>
      </c>
      <c r="B236" s="19" t="s">
        <v>292</v>
      </c>
      <c r="C236" s="56">
        <v>2057</v>
      </c>
      <c r="D236" s="36" t="s">
        <v>284</v>
      </c>
      <c r="E236" s="37"/>
      <c r="F236" s="27"/>
      <c r="G236" s="24" t="str">
        <f>HYPERLINK("https://www.centcols.org/util/geo/visuGen.php?code=FR-05-2057","FR-05-2057")</f>
        <v>FR-05-2057</v>
      </c>
    </row>
    <row r="237" spans="1:7" s="25" customFormat="1" ht="12.6" customHeight="1">
      <c r="A237" s="44" t="s">
        <v>293</v>
      </c>
      <c r="B237" s="63" t="s">
        <v>294</v>
      </c>
      <c r="C237" s="56">
        <v>2360</v>
      </c>
      <c r="D237" s="36" t="s">
        <v>284</v>
      </c>
      <c r="E237" s="37"/>
      <c r="F237" s="27"/>
      <c r="G237" s="24" t="str">
        <f>HYPERLINK("https://www.centcols.org/util/geo/visuGen.php?code=FR-05-2360","FR-05-2360")</f>
        <v>FR-05-2360</v>
      </c>
    </row>
    <row r="238" spans="1:7" s="25" customFormat="1" ht="12.6" customHeight="1">
      <c r="A238" s="44" t="s">
        <v>295</v>
      </c>
      <c r="B238" s="63" t="s">
        <v>296</v>
      </c>
      <c r="C238" s="56">
        <v>2220</v>
      </c>
      <c r="D238" s="36" t="s">
        <v>284</v>
      </c>
      <c r="E238" s="37"/>
      <c r="F238" s="27"/>
      <c r="G238" s="24" t="str">
        <f>HYPERLINK("https://www.centcols.org/util/geo/visuGen.php?code=FR-05-2220a","FR-05-2220a")</f>
        <v>FR-05-2220a</v>
      </c>
    </row>
    <row r="239" spans="1:7" s="25" customFormat="1" ht="12.6" customHeight="1">
      <c r="A239" s="44" t="s">
        <v>297</v>
      </c>
      <c r="B239" s="63" t="s">
        <v>298</v>
      </c>
      <c r="C239" s="56">
        <v>1347</v>
      </c>
      <c r="D239" s="36" t="s">
        <v>284</v>
      </c>
      <c r="E239" s="37"/>
      <c r="F239" s="27"/>
      <c r="G239" s="24" t="str">
        <f>HYPERLINK("https://www.centcols.org/util/geo/visuGen.php?code=FR-05-1347","FR-05-1347")</f>
        <v>FR-05-1347</v>
      </c>
    </row>
    <row r="240" spans="1:7" s="25" customFormat="1" ht="12.6" customHeight="1">
      <c r="A240" s="44" t="s">
        <v>299</v>
      </c>
      <c r="B240" s="19" t="s">
        <v>300</v>
      </c>
      <c r="C240" s="56">
        <v>1530</v>
      </c>
      <c r="D240" s="36" t="s">
        <v>284</v>
      </c>
      <c r="E240" s="37"/>
      <c r="F240" s="27"/>
      <c r="G240" s="64" t="s">
        <v>299</v>
      </c>
    </row>
    <row r="241" spans="1:7" s="25" customFormat="1" ht="12.6" customHeight="1">
      <c r="A241" s="44" t="s">
        <v>301</v>
      </c>
      <c r="B241" s="19" t="s">
        <v>302</v>
      </c>
      <c r="C241" s="56">
        <v>2108</v>
      </c>
      <c r="D241" s="36" t="s">
        <v>284</v>
      </c>
      <c r="E241" s="37"/>
      <c r="F241" s="27"/>
      <c r="G241" s="24" t="str">
        <f>HYPERLINK("https://www.centcols.org/util/geo/visuGen.php?code=FR-04-2108","FR-04-2108")</f>
        <v>FR-04-2108</v>
      </c>
    </row>
    <row r="242" spans="1:7" s="25" customFormat="1" ht="12.6" customHeight="1">
      <c r="A242" s="44" t="s">
        <v>303</v>
      </c>
      <c r="B242" s="65" t="s">
        <v>304</v>
      </c>
      <c r="C242" s="56">
        <v>2639</v>
      </c>
      <c r="D242" s="36" t="s">
        <v>305</v>
      </c>
      <c r="E242" s="37"/>
      <c r="F242" s="27"/>
      <c r="G242" s="24" t="str">
        <f>HYPERLINK("https://www.centcols.org/util/geo/visuGen.php?code=FR-04-2639","FR-04-2639")</f>
        <v>FR-04-2639</v>
      </c>
    </row>
    <row r="243" spans="1:7" s="25" customFormat="1" ht="12.6" customHeight="1">
      <c r="A243" s="44" t="s">
        <v>306</v>
      </c>
      <c r="B243" s="19" t="s">
        <v>307</v>
      </c>
      <c r="C243" s="56">
        <v>2680</v>
      </c>
      <c r="D243" s="36" t="s">
        <v>308</v>
      </c>
      <c r="E243" s="37"/>
      <c r="F243" s="27"/>
      <c r="G243" s="24" t="str">
        <f>HYPERLINK("https://www.centcols.org/util/geo/visuGen.php?code=FR-04-2692b","FR-04-2692b")</f>
        <v>FR-04-2692b</v>
      </c>
    </row>
    <row r="244" spans="1:7" s="25" customFormat="1" ht="12.6" customHeight="1">
      <c r="A244" s="44" t="s">
        <v>309</v>
      </c>
      <c r="B244" s="19" t="s">
        <v>310</v>
      </c>
      <c r="C244" s="56">
        <v>2715</v>
      </c>
      <c r="D244" s="36" t="s">
        <v>305</v>
      </c>
      <c r="E244" s="37"/>
      <c r="F244" s="27"/>
      <c r="G244" s="24" t="str">
        <f>HYPERLINK("https://www.centcols.org/util/geo/visuGen.php?code=FR-04-2715","FR-04-2715")</f>
        <v>FR-04-2715</v>
      </c>
    </row>
    <row r="245" spans="1:7" s="25" customFormat="1" ht="12.6" customHeight="1">
      <c r="A245" s="44" t="s">
        <v>311</v>
      </c>
      <c r="B245" s="19" t="s">
        <v>312</v>
      </c>
      <c r="C245" s="56">
        <v>2513</v>
      </c>
      <c r="D245" s="36" t="s">
        <v>305</v>
      </c>
      <c r="E245" s="37"/>
      <c r="F245" s="27"/>
      <c r="G245" s="24" t="str">
        <f>HYPERLINK("https://www.centcols.org/util/geo/visuGen.php?code=FR-04-2513","FR-04-2513")</f>
        <v>FR-04-2513</v>
      </c>
    </row>
    <row r="246" spans="1:7" s="25" customFormat="1" ht="12.6" customHeight="1">
      <c r="A246" s="44" t="s">
        <v>313</v>
      </c>
      <c r="B246" s="19" t="s">
        <v>314</v>
      </c>
      <c r="C246" s="56">
        <v>1503</v>
      </c>
      <c r="D246" s="36" t="s">
        <v>315</v>
      </c>
      <c r="E246" s="37"/>
      <c r="F246" s="27"/>
      <c r="G246" s="24" t="str">
        <f>HYPERLINK("https://www.centcols.org/util/geo/visuGen.php?code=FR-06-1500","FR-06-1500")</f>
        <v>FR-06-1500</v>
      </c>
    </row>
    <row r="247" spans="1:7" s="25" customFormat="1" ht="12.6" customHeight="1">
      <c r="A247" s="44" t="s">
        <v>316</v>
      </c>
      <c r="B247" s="66" t="s">
        <v>317</v>
      </c>
      <c r="C247" s="56">
        <v>1604</v>
      </c>
      <c r="D247" s="36" t="s">
        <v>318</v>
      </c>
      <c r="E247" s="37"/>
      <c r="F247" s="27"/>
      <c r="G247" s="24" t="str">
        <f>HYPERLINK("https://www.centcols.org/util/geo/visuGen.php?code=FR-06-1607b","FR-06-1607b")</f>
        <v>FR-06-1607b</v>
      </c>
    </row>
    <row r="248" spans="1:7" s="25" customFormat="1" ht="12.6" customHeight="1">
      <c r="A248" s="44" t="s">
        <v>319</v>
      </c>
      <c r="B248" s="19" t="s">
        <v>320</v>
      </c>
      <c r="C248" s="56">
        <v>706</v>
      </c>
      <c r="D248" s="21"/>
      <c r="E248" s="22"/>
      <c r="F248" s="27"/>
      <c r="G248" s="24" t="str">
        <f>HYPERLINK("https://www.centcols.org/util/geo/visuGen.php?code=FR-06-0706","FR-06-0706")</f>
        <v>FR-06-0706</v>
      </c>
    </row>
    <row r="250" spans="1:7" s="7" customFormat="1" ht="12.6" customHeight="1">
      <c r="A250" s="50" t="s">
        <v>321</v>
      </c>
      <c r="B250" s="51"/>
      <c r="C250" s="51"/>
      <c r="D250" s="51"/>
      <c r="E250" s="51"/>
      <c r="F250" s="51"/>
      <c r="G250" s="51"/>
    </row>
    <row r="251" spans="1:7" ht="9" customHeight="1">
      <c r="A251" s="9"/>
      <c r="B251" s="10"/>
      <c r="C251" s="10"/>
      <c r="D251" s="11"/>
      <c r="E251" s="12"/>
      <c r="F251" s="13"/>
      <c r="G251" s="10"/>
    </row>
    <row r="252" spans="1:7" s="17" customFormat="1" ht="12.6" customHeight="1">
      <c r="A252" s="14" t="s">
        <v>3</v>
      </c>
      <c r="B252" s="15" t="s">
        <v>4</v>
      </c>
      <c r="C252" s="16" t="s">
        <v>5</v>
      </c>
      <c r="D252" s="76" t="s">
        <v>6</v>
      </c>
      <c r="E252" s="77"/>
      <c r="F252" s="78"/>
      <c r="G252" s="15" t="s">
        <v>7</v>
      </c>
    </row>
    <row r="253" spans="1:7" s="25" customFormat="1" ht="12.6" customHeight="1">
      <c r="A253" s="44" t="s">
        <v>83</v>
      </c>
      <c r="B253" s="41" t="s">
        <v>84</v>
      </c>
      <c r="C253" s="20">
        <v>485</v>
      </c>
      <c r="D253" s="21" t="s">
        <v>85</v>
      </c>
      <c r="E253" s="22"/>
      <c r="F253" s="27"/>
      <c r="G253" s="38" t="str">
        <f>HYPERLINK("https://www.centcols.org/util/geo/visuGen.php?code=DE-NW-0485","DE-NW-0485")</f>
        <v>DE-NW-0485</v>
      </c>
    </row>
    <row r="255" spans="1:7" s="7" customFormat="1" ht="12.6" customHeight="1">
      <c r="A255" s="50" t="s">
        <v>322</v>
      </c>
      <c r="B255" s="51"/>
      <c r="C255" s="51"/>
      <c r="D255" s="51"/>
      <c r="E255" s="51"/>
      <c r="F255" s="51"/>
      <c r="G255" s="51"/>
    </row>
    <row r="256" spans="1:7" ht="9" customHeight="1">
      <c r="A256" s="9"/>
      <c r="B256" s="10"/>
      <c r="C256" s="10"/>
      <c r="D256" s="11"/>
      <c r="E256" s="12"/>
      <c r="F256" s="13"/>
      <c r="G256" s="10"/>
    </row>
    <row r="257" spans="1:7" s="17" customFormat="1" ht="12.6" customHeight="1">
      <c r="A257" s="14" t="s">
        <v>3</v>
      </c>
      <c r="B257" s="15" t="s">
        <v>4</v>
      </c>
      <c r="C257" s="16" t="s">
        <v>5</v>
      </c>
      <c r="D257" s="76" t="s">
        <v>6</v>
      </c>
      <c r="E257" s="77"/>
      <c r="F257" s="78"/>
      <c r="G257" s="15" t="s">
        <v>7</v>
      </c>
    </row>
    <row r="258" spans="1:7" s="25" customFormat="1" ht="12.6" customHeight="1">
      <c r="A258" s="44" t="s">
        <v>156</v>
      </c>
      <c r="B258" s="41" t="s">
        <v>157</v>
      </c>
      <c r="C258" s="55">
        <v>464</v>
      </c>
      <c r="D258" s="21" t="s">
        <v>158</v>
      </c>
      <c r="E258" s="22"/>
      <c r="F258" s="27"/>
      <c r="G258" s="40" t="str">
        <f>HYPERLINK("https://www.centcols.org/util/geo/visuGen.php?code=BE-WLX-0464","BE-WLX-0464")</f>
        <v>BE-WLX-0464</v>
      </c>
    </row>
    <row r="259" spans="1:7" s="25" customFormat="1" ht="12.6" customHeight="1">
      <c r="A259" s="44" t="s">
        <v>83</v>
      </c>
      <c r="B259" s="47" t="s">
        <v>84</v>
      </c>
      <c r="C259" s="56">
        <v>485</v>
      </c>
      <c r="D259" s="36" t="s">
        <v>85</v>
      </c>
      <c r="E259" s="22"/>
      <c r="F259" s="27"/>
      <c r="G259" s="43" t="s">
        <v>83</v>
      </c>
    </row>
    <row r="260" spans="1:7" s="25" customFormat="1" ht="12.6" customHeight="1">
      <c r="A260" s="44" t="s">
        <v>159</v>
      </c>
      <c r="B260" s="41" t="s">
        <v>160</v>
      </c>
      <c r="C260" s="55">
        <v>323</v>
      </c>
      <c r="D260" s="21" t="s">
        <v>161</v>
      </c>
      <c r="E260" s="22"/>
      <c r="F260" s="27"/>
      <c r="G260" s="43" t="s">
        <v>159</v>
      </c>
    </row>
    <row r="262" spans="1:7" s="7" customFormat="1" ht="12.6" customHeight="1">
      <c r="A262" s="50" t="s">
        <v>323</v>
      </c>
      <c r="B262" s="51"/>
      <c r="C262" s="51"/>
      <c r="D262" s="51"/>
      <c r="E262" s="51"/>
      <c r="F262" s="51"/>
      <c r="G262" s="51"/>
    </row>
    <row r="263" spans="1:7" ht="9" customHeight="1">
      <c r="A263" s="9"/>
      <c r="B263" s="10"/>
      <c r="C263" s="10"/>
      <c r="D263" s="11"/>
      <c r="E263" s="12"/>
      <c r="F263" s="13"/>
      <c r="G263" s="10"/>
    </row>
    <row r="264" spans="1:7" s="17" customFormat="1" ht="12.6" customHeight="1">
      <c r="A264" s="14" t="s">
        <v>3</v>
      </c>
      <c r="B264" s="15" t="s">
        <v>4</v>
      </c>
      <c r="C264" s="16" t="s">
        <v>5</v>
      </c>
      <c r="D264" s="76" t="s">
        <v>6</v>
      </c>
      <c r="E264" s="77"/>
      <c r="F264" s="78"/>
      <c r="G264" s="15" t="s">
        <v>7</v>
      </c>
    </row>
    <row r="265" spans="1:7" s="25" customFormat="1" ht="12.6" customHeight="1">
      <c r="A265" s="44" t="s">
        <v>234</v>
      </c>
      <c r="B265" s="35" t="s">
        <v>235</v>
      </c>
      <c r="C265" s="59">
        <v>384</v>
      </c>
      <c r="D265" s="21" t="s">
        <v>236</v>
      </c>
      <c r="E265" s="22"/>
      <c r="F265" s="27"/>
      <c r="G265" s="24" t="str">
        <f>HYPERLINK("https://www.centcols.org/util/geo/visuGen.php?code=FR-01-0384","FR-01-0384")</f>
        <v>FR-01-0384</v>
      </c>
    </row>
    <row r="266" spans="1:7" s="25" customFormat="1" ht="12.6" customHeight="1">
      <c r="A266" s="44" t="s">
        <v>237</v>
      </c>
      <c r="B266" s="35" t="s">
        <v>238</v>
      </c>
      <c r="C266" s="59">
        <v>500</v>
      </c>
      <c r="D266" s="21" t="s">
        <v>37</v>
      </c>
      <c r="E266" s="22"/>
      <c r="F266" s="27"/>
      <c r="G266" s="24" t="str">
        <f>HYPERLINK("https://www.centcols.org/util/geo/visuGen.php?code=FR-01-0500","FR-01-0500")</f>
        <v>FR-01-0500</v>
      </c>
    </row>
    <row r="267" spans="1:7" s="25" customFormat="1" ht="12.6" customHeight="1">
      <c r="A267" s="44" t="s">
        <v>239</v>
      </c>
      <c r="B267" s="35" t="s">
        <v>240</v>
      </c>
      <c r="C267" s="59">
        <v>864</v>
      </c>
      <c r="D267" s="21" t="s">
        <v>241</v>
      </c>
      <c r="E267" s="22"/>
      <c r="F267" s="27"/>
      <c r="G267" s="24" t="str">
        <f>HYPERLINK("https://www.centcols.org/util/geo/visuGen.php?code=FR-01-0864","FR-01-0864")</f>
        <v>FR-01-0864</v>
      </c>
    </row>
    <row r="268" spans="1:7" s="25" customFormat="1" ht="12.6" customHeight="1">
      <c r="A268" s="44" t="s">
        <v>242</v>
      </c>
      <c r="B268" s="35" t="s">
        <v>243</v>
      </c>
      <c r="C268" s="59">
        <v>914</v>
      </c>
      <c r="D268" s="21" t="s">
        <v>241</v>
      </c>
      <c r="E268" s="22"/>
      <c r="F268" s="27"/>
      <c r="G268" s="24" t="str">
        <f>HYPERLINK("https://www.centcols.org/util/geo/visuGen.php?code=FR-01-0914","FR-01-0914")</f>
        <v>FR-01-0914</v>
      </c>
    </row>
    <row r="269" spans="1:7" s="25" customFormat="1" ht="12.6" customHeight="1">
      <c r="A269" s="44" t="s">
        <v>244</v>
      </c>
      <c r="B269" s="35" t="s">
        <v>245</v>
      </c>
      <c r="C269" s="59">
        <v>2081</v>
      </c>
      <c r="D269" s="21" t="s">
        <v>246</v>
      </c>
      <c r="E269" s="22"/>
      <c r="F269" s="27"/>
      <c r="G269" s="24" t="str">
        <f>HYPERLINK("https://www.centcols.org/util/geo/visuGen.php?code=FR-73-2081","FR-73-2081")</f>
        <v>FR-73-2081</v>
      </c>
    </row>
    <row r="271" spans="1:7" s="7" customFormat="1" ht="12.6" customHeight="1">
      <c r="A271" s="50" t="s">
        <v>324</v>
      </c>
      <c r="B271" s="51"/>
      <c r="C271" s="51"/>
      <c r="D271" s="51"/>
      <c r="E271" s="51"/>
      <c r="F271" s="51"/>
      <c r="G271" s="51"/>
    </row>
    <row r="272" spans="1:7" ht="9" customHeight="1">
      <c r="A272" s="9"/>
      <c r="B272" s="10"/>
      <c r="C272" s="10"/>
      <c r="D272" s="11"/>
      <c r="E272" s="12"/>
      <c r="F272" s="13"/>
      <c r="G272" s="10"/>
    </row>
    <row r="273" spans="1:7" s="17" customFormat="1" ht="12.6" customHeight="1">
      <c r="A273" s="14" t="s">
        <v>3</v>
      </c>
      <c r="B273" s="15" t="s">
        <v>4</v>
      </c>
      <c r="C273" s="16" t="s">
        <v>5</v>
      </c>
      <c r="D273" s="76" t="s">
        <v>6</v>
      </c>
      <c r="E273" s="77"/>
      <c r="F273" s="78"/>
      <c r="G273" s="15" t="s">
        <v>7</v>
      </c>
    </row>
    <row r="274" spans="1:7" s="25" customFormat="1" ht="12.6" customHeight="1">
      <c r="A274" s="44" t="s">
        <v>325</v>
      </c>
      <c r="B274" s="47" t="s">
        <v>326</v>
      </c>
      <c r="C274" s="56">
        <v>380</v>
      </c>
      <c r="D274" s="21" t="s">
        <v>327</v>
      </c>
      <c r="E274" s="22"/>
      <c r="F274" s="27"/>
      <c r="G274" s="24" t="str">
        <f>HYPERLINK("https://www.centcols.org/util/geo/visuGen.php?code=FR-57-0380a","FR-57-0380a")</f>
        <v>FR-57-0380a</v>
      </c>
    </row>
    <row r="275" spans="1:7" s="25" customFormat="1" ht="12.6" customHeight="1">
      <c r="A275" s="44" t="s">
        <v>328</v>
      </c>
      <c r="B275" s="47" t="s">
        <v>329</v>
      </c>
      <c r="C275" s="56">
        <v>432</v>
      </c>
      <c r="D275" s="21" t="s">
        <v>330</v>
      </c>
      <c r="E275" s="22"/>
      <c r="F275" s="27"/>
      <c r="G275" s="24" t="str">
        <f>HYPERLINK("https://www.centcols.org/util/geo/visuGen.php?code=FR-67-0432","FR-67-0432")</f>
        <v>FR-67-0432</v>
      </c>
    </row>
    <row r="276" spans="1:7" s="25" customFormat="1" ht="12.6" customHeight="1">
      <c r="A276" s="44" t="s">
        <v>331</v>
      </c>
      <c r="B276" s="47" t="s">
        <v>332</v>
      </c>
      <c r="C276" s="56">
        <v>390</v>
      </c>
      <c r="D276" s="21" t="s">
        <v>333</v>
      </c>
      <c r="E276" s="22"/>
      <c r="F276" s="27"/>
      <c r="G276" s="30" t="s">
        <v>331</v>
      </c>
    </row>
    <row r="277" spans="1:7" s="25" customFormat="1" ht="12.6" customHeight="1">
      <c r="A277" s="44" t="s">
        <v>334</v>
      </c>
      <c r="B277" s="47" t="s">
        <v>335</v>
      </c>
      <c r="C277" s="56">
        <v>652</v>
      </c>
      <c r="D277" s="21" t="s">
        <v>336</v>
      </c>
      <c r="E277" s="22"/>
      <c r="F277" s="27"/>
      <c r="G277" s="43" t="s">
        <v>334</v>
      </c>
    </row>
    <row r="279" spans="1:7" s="7" customFormat="1" ht="12.6" customHeight="1">
      <c r="A279" s="50" t="s">
        <v>337</v>
      </c>
      <c r="B279" s="51"/>
      <c r="C279" s="51"/>
      <c r="D279" s="51"/>
      <c r="E279" s="51"/>
      <c r="F279" s="51"/>
      <c r="G279" s="51"/>
    </row>
    <row r="280" spans="1:7" ht="9" customHeight="1">
      <c r="A280" s="9"/>
      <c r="B280" s="10"/>
      <c r="C280" s="10"/>
      <c r="D280" s="11"/>
      <c r="E280" s="12"/>
      <c r="F280" s="13"/>
      <c r="G280" s="10"/>
    </row>
    <row r="281" spans="1:7" s="17" customFormat="1" ht="12.6" customHeight="1">
      <c r="A281" s="14" t="s">
        <v>3</v>
      </c>
      <c r="B281" s="15" t="s">
        <v>4</v>
      </c>
      <c r="C281" s="16" t="s">
        <v>5</v>
      </c>
      <c r="D281" s="76" t="s">
        <v>6</v>
      </c>
      <c r="E281" s="77"/>
      <c r="F281" s="78"/>
      <c r="G281" s="15" t="s">
        <v>7</v>
      </c>
    </row>
    <row r="282" spans="1:7" s="25" customFormat="1" ht="12.6" customHeight="1">
      <c r="A282" s="44" t="s">
        <v>234</v>
      </c>
      <c r="B282" s="35" t="s">
        <v>235</v>
      </c>
      <c r="C282" s="59">
        <v>384</v>
      </c>
      <c r="D282" s="21" t="s">
        <v>236</v>
      </c>
      <c r="E282" s="22"/>
      <c r="F282" s="27"/>
      <c r="G282" s="24" t="str">
        <f>HYPERLINK("https://www.centcols.org/util/geo/visuGen.php?code=FR-01-0384","FR-01-0384")</f>
        <v>FR-01-0384</v>
      </c>
    </row>
    <row r="283" spans="1:7" s="25" customFormat="1" ht="12.6" customHeight="1">
      <c r="A283" s="44" t="s">
        <v>237</v>
      </c>
      <c r="B283" s="35" t="s">
        <v>238</v>
      </c>
      <c r="C283" s="59">
        <v>500</v>
      </c>
      <c r="D283" s="21" t="s">
        <v>37</v>
      </c>
      <c r="E283" s="22"/>
      <c r="F283" s="27"/>
      <c r="G283" s="24" t="str">
        <f>HYPERLINK("https://www.centcols.org/util/geo/visuGen.php?code=FR-01-0500","FR-01-0500")</f>
        <v>FR-01-0500</v>
      </c>
    </row>
    <row r="284" spans="1:7" s="25" customFormat="1" ht="12.6" customHeight="1">
      <c r="A284" s="44" t="s">
        <v>239</v>
      </c>
      <c r="B284" s="41" t="s">
        <v>240</v>
      </c>
      <c r="C284" s="67">
        <v>864</v>
      </c>
      <c r="D284" s="21" t="s">
        <v>241</v>
      </c>
      <c r="E284" s="22"/>
      <c r="F284" s="27"/>
      <c r="G284" s="24" t="str">
        <f>HYPERLINK("https://www.centcols.org/util/geo/visuGen.php?code=FR-01-0864","FR-01-0864")</f>
        <v>FR-01-0864</v>
      </c>
    </row>
    <row r="285" spans="1:7" s="25" customFormat="1" ht="12.6" customHeight="1">
      <c r="A285" s="44" t="s">
        <v>242</v>
      </c>
      <c r="B285" s="41" t="s">
        <v>243</v>
      </c>
      <c r="C285" s="67">
        <v>914</v>
      </c>
      <c r="D285" s="21" t="s">
        <v>241</v>
      </c>
      <c r="E285" s="22"/>
      <c r="F285" s="27"/>
      <c r="G285" s="24" t="str">
        <f>HYPERLINK("https://www.centcols.org/util/geo/visuGen.php?code=FR-01-0914","FR-01-0914")</f>
        <v>FR-01-0914</v>
      </c>
    </row>
    <row r="286" spans="1:7" s="25" customFormat="1" ht="12.6" customHeight="1">
      <c r="A286" s="44" t="s">
        <v>244</v>
      </c>
      <c r="B286" s="41" t="s">
        <v>245</v>
      </c>
      <c r="C286" s="67">
        <v>2081</v>
      </c>
      <c r="D286" s="21" t="s">
        <v>246</v>
      </c>
      <c r="E286" s="22"/>
      <c r="F286" s="27"/>
      <c r="G286" s="24" t="str">
        <f>HYPERLINK("https://www.centcols.org/util/geo/visuGen.php?code=FR-73-2081","FR-73-2081")</f>
        <v>FR-73-2081</v>
      </c>
    </row>
    <row r="287" spans="1:7" s="25" customFormat="1" ht="12.6" customHeight="1">
      <c r="A287" s="44" t="s">
        <v>338</v>
      </c>
      <c r="B287" s="46" t="s">
        <v>339</v>
      </c>
      <c r="C287" s="57">
        <v>1105</v>
      </c>
      <c r="D287" s="68"/>
      <c r="E287" s="22"/>
      <c r="F287" s="27"/>
      <c r="G287" s="30" t="s">
        <v>338</v>
      </c>
    </row>
    <row r="288" spans="1:7" s="25" customFormat="1" ht="12.6" customHeight="1">
      <c r="A288" s="44" t="s">
        <v>340</v>
      </c>
      <c r="B288" s="46" t="s">
        <v>341</v>
      </c>
      <c r="C288" s="57">
        <v>1565</v>
      </c>
      <c r="D288" s="69" t="s">
        <v>342</v>
      </c>
      <c r="E288" s="22"/>
      <c r="F288" s="27"/>
      <c r="G288" s="30" t="s">
        <v>340</v>
      </c>
    </row>
    <row r="289" spans="1:7" s="25" customFormat="1" ht="12.6" customHeight="1">
      <c r="A289" s="44" t="s">
        <v>343</v>
      </c>
      <c r="B289" s="47" t="s">
        <v>344</v>
      </c>
      <c r="C289" s="56">
        <v>1781</v>
      </c>
      <c r="D289" s="36" t="s">
        <v>345</v>
      </c>
      <c r="E289" s="22"/>
      <c r="F289" s="27"/>
      <c r="G289" s="30" t="s">
        <v>343</v>
      </c>
    </row>
    <row r="291" spans="1:7" s="7" customFormat="1" ht="12.6" customHeight="1">
      <c r="A291" s="50" t="s">
        <v>346</v>
      </c>
      <c r="B291" s="51"/>
      <c r="C291" s="51"/>
      <c r="D291" s="51"/>
      <c r="E291" s="51"/>
      <c r="F291" s="51"/>
      <c r="G291" s="51"/>
    </row>
    <row r="292" spans="1:7" ht="9" customHeight="1">
      <c r="A292" s="9"/>
      <c r="B292" s="10"/>
      <c r="C292" s="10"/>
      <c r="D292" s="11"/>
      <c r="E292" s="12"/>
      <c r="F292" s="13"/>
      <c r="G292" s="10"/>
    </row>
    <row r="293" spans="1:7" s="17" customFormat="1" ht="12.6" customHeight="1">
      <c r="A293" s="14" t="s">
        <v>3</v>
      </c>
      <c r="B293" s="15" t="s">
        <v>4</v>
      </c>
      <c r="C293" s="16" t="s">
        <v>5</v>
      </c>
      <c r="D293" s="76" t="s">
        <v>6</v>
      </c>
      <c r="E293" s="77"/>
      <c r="F293" s="78"/>
      <c r="G293" s="15" t="s">
        <v>7</v>
      </c>
    </row>
    <row r="294" spans="1:7" s="25" customFormat="1" ht="12.6" customHeight="1">
      <c r="A294" s="44" t="s">
        <v>83</v>
      </c>
      <c r="B294" s="41" t="s">
        <v>84</v>
      </c>
      <c r="C294" s="20">
        <v>485</v>
      </c>
      <c r="D294" s="21" t="s">
        <v>85</v>
      </c>
      <c r="E294" s="22"/>
      <c r="F294" s="27"/>
      <c r="G294" s="38" t="str">
        <f>HYPERLINK("https://www.centcols.org/util/geo/visuGen.php?code=DE-NW-0485","DE-NW-0485")</f>
        <v>DE-NW-0485</v>
      </c>
    </row>
    <row r="296" spans="1:7" s="7" customFormat="1" ht="12.6" customHeight="1">
      <c r="A296" s="50" t="s">
        <v>347</v>
      </c>
      <c r="B296" s="51"/>
      <c r="C296" s="51"/>
      <c r="D296" s="51"/>
      <c r="E296" s="51"/>
      <c r="F296" s="51"/>
      <c r="G296" s="51"/>
    </row>
    <row r="297" spans="1:7" ht="9" customHeight="1">
      <c r="A297" s="9"/>
      <c r="B297" s="10"/>
      <c r="C297" s="10"/>
      <c r="D297" s="11"/>
      <c r="E297" s="12"/>
      <c r="F297" s="13"/>
      <c r="G297" s="10"/>
    </row>
    <row r="298" spans="1:7" s="17" customFormat="1" ht="12.6" customHeight="1">
      <c r="A298" s="14" t="s">
        <v>3</v>
      </c>
      <c r="B298" s="15" t="s">
        <v>4</v>
      </c>
      <c r="C298" s="16" t="s">
        <v>5</v>
      </c>
      <c r="D298" s="76" t="s">
        <v>6</v>
      </c>
      <c r="E298" s="77"/>
      <c r="F298" s="78"/>
      <c r="G298" s="15" t="s">
        <v>7</v>
      </c>
    </row>
    <row r="299" spans="1:7" s="25" customFormat="1" ht="12.6" customHeight="1">
      <c r="A299" s="44" t="s">
        <v>234</v>
      </c>
      <c r="B299" s="35" t="s">
        <v>235</v>
      </c>
      <c r="C299" s="59">
        <v>384</v>
      </c>
      <c r="D299" s="21" t="s">
        <v>236</v>
      </c>
      <c r="E299" s="22"/>
      <c r="F299" s="27"/>
      <c r="G299" s="24" t="str">
        <f>HYPERLINK("https://www.centcols.org/util/geo/visuGen.php?code=FR-01-0384","FR-01-0384")</f>
        <v>FR-01-0384</v>
      </c>
    </row>
    <row r="300" spans="1:7" s="25" customFormat="1" ht="12.6" customHeight="1">
      <c r="A300" s="44" t="s">
        <v>237</v>
      </c>
      <c r="B300" s="35" t="s">
        <v>238</v>
      </c>
      <c r="C300" s="59">
        <v>500</v>
      </c>
      <c r="D300" s="21" t="s">
        <v>37</v>
      </c>
      <c r="E300" s="22"/>
      <c r="F300" s="27"/>
      <c r="G300" s="24" t="str">
        <f>HYPERLINK("https://www.centcols.org/util/geo/visuGen.php?code=FR-01-0500","FR-01-0500")</f>
        <v>FR-01-0500</v>
      </c>
    </row>
    <row r="301" spans="1:7" s="25" customFormat="1" ht="12.6" customHeight="1">
      <c r="A301" s="44" t="s">
        <v>239</v>
      </c>
      <c r="B301" s="35" t="s">
        <v>240</v>
      </c>
      <c r="C301" s="59">
        <v>864</v>
      </c>
      <c r="D301" s="21" t="s">
        <v>241</v>
      </c>
      <c r="E301" s="22"/>
      <c r="F301" s="27"/>
      <c r="G301" s="24" t="str">
        <f>HYPERLINK("https://www.centcols.org/util/geo/visuGen.php?code=FR-01-0864","FR-01-0864")</f>
        <v>FR-01-0864</v>
      </c>
    </row>
    <row r="302" spans="1:7" s="25" customFormat="1" ht="12.6" customHeight="1">
      <c r="A302" s="44" t="s">
        <v>242</v>
      </c>
      <c r="B302" s="35" t="s">
        <v>243</v>
      </c>
      <c r="C302" s="59">
        <v>914</v>
      </c>
      <c r="D302" s="21" t="s">
        <v>241</v>
      </c>
      <c r="E302" s="22"/>
      <c r="F302" s="27"/>
      <c r="G302" s="24" t="str">
        <f>HYPERLINK("https://www.centcols.org/util/geo/visuGen.php?code=FR-01-0914","FR-01-0914")</f>
        <v>FR-01-0914</v>
      </c>
    </row>
    <row r="303" spans="1:7" s="25" customFormat="1" ht="12.6" customHeight="1">
      <c r="A303" s="44" t="s">
        <v>244</v>
      </c>
      <c r="B303" s="35" t="s">
        <v>245</v>
      </c>
      <c r="C303" s="59">
        <v>2081</v>
      </c>
      <c r="D303" s="21" t="s">
        <v>246</v>
      </c>
      <c r="E303" s="22"/>
      <c r="F303" s="27"/>
      <c r="G303" s="24" t="str">
        <f>HYPERLINK("https://www.centcols.org/util/geo/visuGen.php?code=FR-73-2081","FR-73-2081")</f>
        <v>FR-73-2081</v>
      </c>
    </row>
    <row r="304" spans="1:7" s="25" customFormat="1" ht="12.6" customHeight="1">
      <c r="A304" s="44" t="s">
        <v>348</v>
      </c>
      <c r="B304" s="35" t="s">
        <v>349</v>
      </c>
      <c r="C304" s="56">
        <v>1149</v>
      </c>
      <c r="D304" s="36" t="s">
        <v>350</v>
      </c>
      <c r="E304" s="70" t="s">
        <v>351</v>
      </c>
      <c r="F304" s="27"/>
      <c r="G304" s="71" t="str">
        <f>HYPERLINK("https://www.centcols.org/util/geo/visuGen.php?code=IT-PC-1149","IT-PC-1149")</f>
        <v>IT-PC-1149</v>
      </c>
    </row>
    <row r="305" spans="1:7" s="25" customFormat="1" ht="12.6" customHeight="1">
      <c r="A305" s="44" t="s">
        <v>352</v>
      </c>
      <c r="B305" s="35" t="s">
        <v>353</v>
      </c>
      <c r="C305" s="56">
        <v>665</v>
      </c>
      <c r="D305" s="36" t="s">
        <v>354</v>
      </c>
      <c r="E305" s="70" t="s">
        <v>355</v>
      </c>
      <c r="F305" s="27"/>
      <c r="G305" s="71" t="str">
        <f>HYPERLINK("https://www.centcols.org/util/geo/visuGen.php?code=IT-PC-0665","IT-PC-0665")</f>
        <v>IT-PC-0665</v>
      </c>
    </row>
    <row r="306" spans="1:7" s="25" customFormat="1" ht="12.6" customHeight="1">
      <c r="A306" s="44" t="s">
        <v>356</v>
      </c>
      <c r="B306" s="35" t="s">
        <v>357</v>
      </c>
      <c r="C306" s="56">
        <v>1055</v>
      </c>
      <c r="D306" s="36" t="s">
        <v>354</v>
      </c>
      <c r="E306" s="70" t="s">
        <v>355</v>
      </c>
      <c r="F306" s="27"/>
      <c r="G306" s="71" t="str">
        <f>HYPERLINK("https://www.centcols.org/util/geo/visuGen.php?code=IT-PC-1055","IT-PC-1055")</f>
        <v>IT-PC-1055</v>
      </c>
    </row>
    <row r="307" spans="1:7" s="25" customFormat="1" ht="12.6" customHeight="1">
      <c r="A307" s="44" t="s">
        <v>358</v>
      </c>
      <c r="B307" s="35" t="s">
        <v>359</v>
      </c>
      <c r="C307" s="56">
        <v>970</v>
      </c>
      <c r="D307" s="36" t="s">
        <v>360</v>
      </c>
      <c r="E307" s="70" t="s">
        <v>355</v>
      </c>
      <c r="F307" s="27"/>
      <c r="G307" s="71" t="str">
        <f>HYPERLINK("https://www.centcols.org/util/geo/visuGen.php?code=IT-PC-0970","IT-PC-0970")</f>
        <v>IT-PC-0970</v>
      </c>
    </row>
    <row r="308" spans="1:7" s="25" customFormat="1" ht="12.6" customHeight="1">
      <c r="A308" s="44" t="s">
        <v>361</v>
      </c>
      <c r="B308" s="41" t="s">
        <v>362</v>
      </c>
      <c r="C308" s="56">
        <v>785</v>
      </c>
      <c r="D308" s="21" t="s">
        <v>363</v>
      </c>
      <c r="E308" s="22"/>
      <c r="F308" s="27"/>
      <c r="G308" s="71" t="str">
        <f>HYPERLINK("https://www.centcols.org/util/geo/visuGen.php?code=IT-BO-0785","IT-BO-0785")</f>
        <v>IT-BO-0785</v>
      </c>
    </row>
    <row r="309" spans="1:7" s="25" customFormat="1" ht="12.6" customHeight="1">
      <c r="A309" s="44" t="s">
        <v>364</v>
      </c>
      <c r="B309" s="41" t="s">
        <v>365</v>
      </c>
      <c r="C309" s="56">
        <v>770</v>
      </c>
      <c r="D309" s="21" t="s">
        <v>363</v>
      </c>
      <c r="E309" s="22"/>
      <c r="F309" s="27"/>
      <c r="G309" s="71" t="str">
        <f>HYPERLINK("https://www.centcols.org/util/geo/visuGen.php?code=IT-BO-0770","IT-BO-0770")</f>
        <v>IT-BO-0770</v>
      </c>
    </row>
    <row r="310" spans="1:7" s="25" customFormat="1" ht="12.6" customHeight="1">
      <c r="A310" s="44" t="s">
        <v>366</v>
      </c>
      <c r="B310" s="41" t="s">
        <v>367</v>
      </c>
      <c r="C310" s="56">
        <v>895</v>
      </c>
      <c r="D310" s="21" t="s">
        <v>363</v>
      </c>
      <c r="E310" s="22"/>
      <c r="F310" s="27"/>
      <c r="G310" s="71" t="str">
        <f>HYPERLINK("https://www.centcols.org/util/geo/visuGen.php?code=IT-BO-0885","IT-BO-0885")</f>
        <v>IT-BO-0885</v>
      </c>
    </row>
    <row r="312" spans="1:7" s="7" customFormat="1" ht="12.6" customHeight="1">
      <c r="A312" s="50" t="s">
        <v>368</v>
      </c>
      <c r="B312" s="51"/>
      <c r="C312" s="51"/>
      <c r="D312" s="51"/>
      <c r="E312" s="51"/>
      <c r="F312" s="51"/>
      <c r="G312" s="51"/>
    </row>
    <row r="313" spans="1:7" ht="9" customHeight="1">
      <c r="A313" s="9"/>
      <c r="B313" s="10"/>
      <c r="C313" s="10"/>
      <c r="D313" s="11"/>
      <c r="E313" s="12"/>
      <c r="F313" s="13"/>
      <c r="G313" s="10"/>
    </row>
    <row r="314" spans="1:7" s="17" customFormat="1" ht="12.6" customHeight="1">
      <c r="A314" s="14" t="s">
        <v>3</v>
      </c>
      <c r="B314" s="15" t="s">
        <v>4</v>
      </c>
      <c r="C314" s="16" t="s">
        <v>5</v>
      </c>
      <c r="D314" s="76" t="s">
        <v>6</v>
      </c>
      <c r="E314" s="77"/>
      <c r="F314" s="78"/>
      <c r="G314" s="15" t="s">
        <v>7</v>
      </c>
    </row>
    <row r="315" spans="1:7" s="25" customFormat="1" ht="12.6" customHeight="1">
      <c r="A315" s="44" t="s">
        <v>234</v>
      </c>
      <c r="B315" s="35" t="s">
        <v>235</v>
      </c>
      <c r="C315" s="56">
        <v>384</v>
      </c>
      <c r="D315" s="21" t="s">
        <v>236</v>
      </c>
      <c r="E315" s="22"/>
      <c r="F315" s="27"/>
      <c r="G315" s="24" t="str">
        <f>HYPERLINK("https://www.centcols.org/util/geo/visuGen.php?code=FR-01-0384","FR-01-0384")</f>
        <v>FR-01-0384</v>
      </c>
    </row>
    <row r="316" spans="1:7" s="25" customFormat="1" ht="12.6" customHeight="1">
      <c r="A316" s="44" t="s">
        <v>237</v>
      </c>
      <c r="B316" s="35" t="s">
        <v>238</v>
      </c>
      <c r="C316" s="56">
        <v>500</v>
      </c>
      <c r="D316" s="21" t="s">
        <v>37</v>
      </c>
      <c r="E316" s="22"/>
      <c r="F316" s="27"/>
      <c r="G316" s="24" t="str">
        <f>HYPERLINK("https://www.centcols.org/util/geo/visuGen.php?code=FR-01-0500","FR-01-0500")</f>
        <v>FR-01-0500</v>
      </c>
    </row>
    <row r="317" spans="1:7" s="25" customFormat="1" ht="12.6" customHeight="1">
      <c r="A317" s="44" t="s">
        <v>239</v>
      </c>
      <c r="B317" s="35" t="s">
        <v>240</v>
      </c>
      <c r="C317" s="56">
        <v>864</v>
      </c>
      <c r="D317" s="21" t="s">
        <v>241</v>
      </c>
      <c r="E317" s="22"/>
      <c r="F317" s="27"/>
      <c r="G317" s="24" t="str">
        <f>HYPERLINK("https://www.centcols.org/util/geo/visuGen.php?code=FR-01-0864","FR-01-0864")</f>
        <v>FR-01-0864</v>
      </c>
    </row>
    <row r="318" spans="1:7" s="25" customFormat="1" ht="12.6" customHeight="1">
      <c r="A318" s="44" t="s">
        <v>242</v>
      </c>
      <c r="B318" s="35" t="s">
        <v>243</v>
      </c>
      <c r="C318" s="56">
        <v>914</v>
      </c>
      <c r="D318" s="21" t="s">
        <v>241</v>
      </c>
      <c r="E318" s="22"/>
      <c r="F318" s="27"/>
      <c r="G318" s="24" t="str">
        <f>HYPERLINK("https://www.centcols.org/util/geo/visuGen.php?code=FR-01-0914","FR-01-0914")</f>
        <v>FR-01-0914</v>
      </c>
    </row>
    <row r="319" spans="1:7" s="25" customFormat="1" ht="12.6" customHeight="1">
      <c r="A319" s="44" t="s">
        <v>244</v>
      </c>
      <c r="B319" s="35" t="s">
        <v>245</v>
      </c>
      <c r="C319" s="56">
        <v>2081</v>
      </c>
      <c r="D319" s="21" t="s">
        <v>246</v>
      </c>
      <c r="E319" s="22"/>
      <c r="F319" s="27"/>
      <c r="G319" s="24" t="str">
        <f>HYPERLINK("https://www.centcols.org/util/geo/visuGen.php?code=FR-73-2081","FR-73-2081")</f>
        <v>FR-73-2081</v>
      </c>
    </row>
    <row r="321" spans="1:7" s="7" customFormat="1" ht="12.6" customHeight="1">
      <c r="A321" s="50" t="s">
        <v>369</v>
      </c>
      <c r="B321" s="51"/>
      <c r="C321" s="51"/>
      <c r="D321" s="51"/>
      <c r="E321" s="51"/>
      <c r="F321" s="51"/>
      <c r="G321" s="51"/>
    </row>
    <row r="322" spans="1:7" ht="9" customHeight="1">
      <c r="A322" s="9"/>
      <c r="B322" s="10"/>
      <c r="C322" s="10"/>
      <c r="D322" s="11"/>
      <c r="E322" s="12"/>
      <c r="F322" s="13"/>
      <c r="G322" s="10"/>
    </row>
    <row r="323" spans="1:7" s="17" customFormat="1" ht="12.6" customHeight="1">
      <c r="A323" s="14" t="s">
        <v>3</v>
      </c>
      <c r="B323" s="15" t="s">
        <v>4</v>
      </c>
      <c r="C323" s="16" t="s">
        <v>5</v>
      </c>
      <c r="D323" s="76" t="s">
        <v>6</v>
      </c>
      <c r="E323" s="77"/>
      <c r="F323" s="78"/>
      <c r="G323" s="15" t="s">
        <v>7</v>
      </c>
    </row>
    <row r="324" spans="1:7" s="25" customFormat="1" ht="12.6" customHeight="1">
      <c r="A324" s="44" t="s">
        <v>234</v>
      </c>
      <c r="B324" s="35" t="s">
        <v>235</v>
      </c>
      <c r="C324" s="59">
        <v>384</v>
      </c>
      <c r="D324" s="21" t="s">
        <v>236</v>
      </c>
      <c r="E324" s="22"/>
      <c r="F324" s="27"/>
      <c r="G324" s="24" t="str">
        <f>HYPERLINK("https://www.centcols.org/util/geo/visuGen.php?code=FR-01-0384","FR-01-0384")</f>
        <v>FR-01-0384</v>
      </c>
    </row>
    <row r="325" spans="1:7" s="25" customFormat="1" ht="12.6" customHeight="1">
      <c r="A325" s="44" t="s">
        <v>237</v>
      </c>
      <c r="B325" s="35" t="s">
        <v>238</v>
      </c>
      <c r="C325" s="59">
        <v>500</v>
      </c>
      <c r="D325" s="21" t="s">
        <v>37</v>
      </c>
      <c r="E325" s="22"/>
      <c r="F325" s="27"/>
      <c r="G325" s="24" t="str">
        <f>HYPERLINK("https://www.centcols.org/util/geo/visuGen.php?code=FR-01-0500","FR-01-0500")</f>
        <v>FR-01-0500</v>
      </c>
    </row>
    <row r="326" spans="1:7" s="25" customFormat="1" ht="12.6" customHeight="1">
      <c r="A326" s="44" t="s">
        <v>239</v>
      </c>
      <c r="B326" s="35" t="s">
        <v>240</v>
      </c>
      <c r="C326" s="59">
        <v>864</v>
      </c>
      <c r="D326" s="21" t="s">
        <v>241</v>
      </c>
      <c r="E326" s="22"/>
      <c r="F326" s="27"/>
      <c r="G326" s="24" t="str">
        <f>HYPERLINK("https://www.centcols.org/util/geo/visuGen.php?code=FR-01-0864","FR-01-0864")</f>
        <v>FR-01-0864</v>
      </c>
    </row>
    <row r="327" spans="1:7" s="25" customFormat="1" ht="12.6" customHeight="1">
      <c r="A327" s="44" t="s">
        <v>242</v>
      </c>
      <c r="B327" s="35" t="s">
        <v>243</v>
      </c>
      <c r="C327" s="59">
        <v>914</v>
      </c>
      <c r="D327" s="21" t="s">
        <v>241</v>
      </c>
      <c r="E327" s="22"/>
      <c r="F327" s="27"/>
      <c r="G327" s="24" t="str">
        <f>HYPERLINK("https://www.centcols.org/util/geo/visuGen.php?code=FR-01-0914","FR-01-0914")</f>
        <v>FR-01-0914</v>
      </c>
    </row>
    <row r="328" spans="1:7" s="25" customFormat="1" ht="12.6" customHeight="1">
      <c r="A328" s="44" t="s">
        <v>244</v>
      </c>
      <c r="B328" s="35" t="s">
        <v>245</v>
      </c>
      <c r="C328" s="59">
        <v>2081</v>
      </c>
      <c r="D328" s="21" t="s">
        <v>246</v>
      </c>
      <c r="E328" s="22"/>
      <c r="F328" s="27"/>
      <c r="G328" s="24" t="str">
        <f>HYPERLINK("https://www.centcols.org/util/geo/visuGen.php?code=FR-73-2081","FR-73-2081")</f>
        <v>FR-73-2081</v>
      </c>
    </row>
    <row r="329" spans="1:7">
      <c r="A329" s="44" t="s">
        <v>370</v>
      </c>
      <c r="B329" s="47" t="s">
        <v>371</v>
      </c>
      <c r="C329" s="57">
        <v>965</v>
      </c>
      <c r="D329" s="42">
        <v>17</v>
      </c>
      <c r="E329" s="22"/>
      <c r="F329" s="27"/>
      <c r="G329" s="30" t="s">
        <v>370</v>
      </c>
    </row>
    <row r="331" spans="1:7" s="7" customFormat="1" ht="12.6" customHeight="1">
      <c r="A331" s="50" t="s">
        <v>372</v>
      </c>
      <c r="B331" s="51"/>
      <c r="C331" s="51"/>
      <c r="D331" s="51"/>
      <c r="E331" s="51"/>
      <c r="F331" s="51"/>
      <c r="G331" s="51"/>
    </row>
    <row r="332" spans="1:7" ht="9" customHeight="1">
      <c r="A332" s="9"/>
      <c r="B332" s="10"/>
      <c r="C332" s="10"/>
      <c r="D332" s="11"/>
      <c r="E332" s="12"/>
      <c r="F332" s="13"/>
      <c r="G332" s="10"/>
    </row>
    <row r="333" spans="1:7" s="17" customFormat="1" ht="12.6" customHeight="1">
      <c r="A333" s="14" t="s">
        <v>3</v>
      </c>
      <c r="B333" s="15" t="s">
        <v>4</v>
      </c>
      <c r="C333" s="16" t="s">
        <v>5</v>
      </c>
      <c r="D333" s="76" t="s">
        <v>6</v>
      </c>
      <c r="E333" s="77"/>
      <c r="F333" s="78"/>
      <c r="G333" s="15" t="s">
        <v>7</v>
      </c>
    </row>
    <row r="334" spans="1:7" s="25" customFormat="1" ht="12.6" customHeight="1">
      <c r="A334" s="44" t="s">
        <v>234</v>
      </c>
      <c r="B334" s="35" t="s">
        <v>235</v>
      </c>
      <c r="C334" s="59">
        <v>384</v>
      </c>
      <c r="D334" s="21" t="s">
        <v>236</v>
      </c>
      <c r="E334" s="22"/>
      <c r="F334" s="27"/>
      <c r="G334" s="24" t="str">
        <f>HYPERLINK("https://www.centcols.org/util/geo/visuGen.php?code=FR-01-0384","FR-01-0384")</f>
        <v>FR-01-0384</v>
      </c>
    </row>
    <row r="335" spans="1:7" s="25" customFormat="1" ht="12.6" customHeight="1">
      <c r="A335" s="44" t="s">
        <v>237</v>
      </c>
      <c r="B335" s="35" t="s">
        <v>238</v>
      </c>
      <c r="C335" s="59">
        <v>500</v>
      </c>
      <c r="D335" s="21" t="s">
        <v>37</v>
      </c>
      <c r="E335" s="22"/>
      <c r="F335" s="27"/>
      <c r="G335" s="24" t="str">
        <f>HYPERLINK("https://www.centcols.org/util/geo/visuGen.php?code=FR-01-0500","FR-01-0500")</f>
        <v>FR-01-0500</v>
      </c>
    </row>
    <row r="336" spans="1:7" s="25" customFormat="1" ht="12.6" customHeight="1">
      <c r="A336" s="44" t="s">
        <v>239</v>
      </c>
      <c r="B336" s="35" t="s">
        <v>240</v>
      </c>
      <c r="C336" s="59">
        <v>864</v>
      </c>
      <c r="D336" s="21" t="s">
        <v>241</v>
      </c>
      <c r="E336" s="22"/>
      <c r="F336" s="27"/>
      <c r="G336" s="24" t="str">
        <f>HYPERLINK("https://www.centcols.org/util/geo/visuGen.php?code=FR-01-0864","FR-01-0864")</f>
        <v>FR-01-0864</v>
      </c>
    </row>
    <row r="337" spans="1:7" s="25" customFormat="1" ht="12.6" customHeight="1">
      <c r="A337" s="44" t="s">
        <v>242</v>
      </c>
      <c r="B337" s="35" t="s">
        <v>243</v>
      </c>
      <c r="C337" s="59">
        <v>914</v>
      </c>
      <c r="D337" s="21" t="s">
        <v>241</v>
      </c>
      <c r="E337" s="22"/>
      <c r="F337" s="27"/>
      <c r="G337" s="24" t="str">
        <f>HYPERLINK("https://www.centcols.org/util/geo/visuGen.php?code=FR-01-0914","FR-01-0914")</f>
        <v>FR-01-0914</v>
      </c>
    </row>
    <row r="338" spans="1:7" s="25" customFormat="1" ht="12.6" customHeight="1">
      <c r="A338" s="44" t="s">
        <v>244</v>
      </c>
      <c r="B338" s="35" t="s">
        <v>245</v>
      </c>
      <c r="C338" s="59">
        <v>2081</v>
      </c>
      <c r="D338" s="21" t="s">
        <v>246</v>
      </c>
      <c r="E338" s="22"/>
      <c r="F338" s="27"/>
      <c r="G338" s="24" t="str">
        <f>HYPERLINK("https://www.centcols.org/util/geo/visuGen.php?code=FR-73-2081","FR-73-2081")</f>
        <v>FR-73-2081</v>
      </c>
    </row>
    <row r="339" spans="1:7" s="25" customFormat="1" ht="12.6" customHeight="1">
      <c r="A339" s="44" t="s">
        <v>338</v>
      </c>
      <c r="B339" s="47" t="s">
        <v>339</v>
      </c>
      <c r="C339" s="56">
        <v>1105</v>
      </c>
      <c r="D339" s="68"/>
      <c r="E339" s="22"/>
      <c r="F339" s="27"/>
      <c r="G339" s="30" t="s">
        <v>338</v>
      </c>
    </row>
    <row r="340" spans="1:7" s="25" customFormat="1" ht="12.6" customHeight="1">
      <c r="A340" s="44" t="s">
        <v>340</v>
      </c>
      <c r="B340" s="46" t="s">
        <v>341</v>
      </c>
      <c r="C340" s="57">
        <v>1565</v>
      </c>
      <c r="D340" s="69" t="s">
        <v>342</v>
      </c>
      <c r="E340" s="22"/>
      <c r="F340" s="27"/>
      <c r="G340" s="30" t="s">
        <v>340</v>
      </c>
    </row>
    <row r="341" spans="1:7" s="25" customFormat="1" ht="12.6" customHeight="1">
      <c r="A341" s="44" t="s">
        <v>343</v>
      </c>
      <c r="B341" s="47" t="s">
        <v>344</v>
      </c>
      <c r="C341" s="56">
        <v>1781</v>
      </c>
      <c r="D341" s="36" t="s">
        <v>345</v>
      </c>
      <c r="E341" s="22"/>
      <c r="F341" s="27"/>
      <c r="G341" s="30" t="s">
        <v>343</v>
      </c>
    </row>
    <row r="343" spans="1:7" s="7" customFormat="1" ht="12.6" customHeight="1">
      <c r="A343" s="79" t="s">
        <v>373</v>
      </c>
      <c r="B343" s="79"/>
      <c r="C343" s="79"/>
      <c r="D343" s="79"/>
      <c r="E343" s="79"/>
      <c r="F343" s="79"/>
      <c r="G343" s="79"/>
    </row>
    <row r="344" spans="1:7" ht="9" customHeight="1">
      <c r="A344" s="9"/>
      <c r="B344" s="10"/>
      <c r="C344" s="10"/>
      <c r="D344" s="11"/>
      <c r="E344" s="12"/>
      <c r="F344" s="13"/>
      <c r="G344" s="10"/>
    </row>
    <row r="345" spans="1:7" s="17" customFormat="1" ht="12.6" customHeight="1">
      <c r="A345" s="14" t="s">
        <v>3</v>
      </c>
      <c r="B345" s="15" t="s">
        <v>4</v>
      </c>
      <c r="C345" s="16" t="s">
        <v>5</v>
      </c>
      <c r="D345" s="76" t="s">
        <v>6</v>
      </c>
      <c r="E345" s="77"/>
      <c r="F345" s="78"/>
      <c r="G345" s="15" t="s">
        <v>7</v>
      </c>
    </row>
    <row r="346" spans="1:7" s="25" customFormat="1" ht="12.6" customHeight="1">
      <c r="A346" s="26" t="s">
        <v>32</v>
      </c>
      <c r="B346" s="35" t="s">
        <v>33</v>
      </c>
      <c r="C346" s="20">
        <v>408</v>
      </c>
      <c r="D346" s="21" t="s">
        <v>34</v>
      </c>
      <c r="E346" s="22"/>
      <c r="F346" s="27"/>
      <c r="G346" s="24" t="str">
        <f>HYPERLINK("https://www.centcols.org/util/geo/visuGen.php?code=FR-88-0408","FR-88-0408")</f>
        <v>FR-88-0408</v>
      </c>
    </row>
    <row r="347" spans="1:7" s="25" customFormat="1" ht="12.6" customHeight="1">
      <c r="A347" s="26" t="s">
        <v>35</v>
      </c>
      <c r="B347" s="35" t="s">
        <v>36</v>
      </c>
      <c r="C347" s="20">
        <v>676</v>
      </c>
      <c r="D347" s="21" t="s">
        <v>37</v>
      </c>
      <c r="E347" s="22"/>
      <c r="F347" s="27"/>
      <c r="G347" s="24" t="str">
        <f>HYPERLINK("https://www.centcols.org/util/geo/visuGen.php?code=FR-88-0672","FR-88-0672")</f>
        <v>FR-88-0672</v>
      </c>
    </row>
    <row r="348" spans="1:7" s="25" customFormat="1" ht="12.6" customHeight="1">
      <c r="A348" s="26" t="s">
        <v>38</v>
      </c>
      <c r="B348" s="35" t="s">
        <v>39</v>
      </c>
      <c r="C348" s="20">
        <v>1110</v>
      </c>
      <c r="D348" s="21" t="s">
        <v>40</v>
      </c>
      <c r="E348" s="22"/>
      <c r="F348" s="27"/>
      <c r="G348" s="24" t="str">
        <f>HYPERLINK("https://www.centcols.org/util/geo/visuGen.php?code=FR-88-1110","FR-88-1110")</f>
        <v>FR-88-1110</v>
      </c>
    </row>
    <row r="349" spans="1:7" s="25" customFormat="1" ht="12.6" customHeight="1">
      <c r="A349" s="26" t="s">
        <v>41</v>
      </c>
      <c r="B349" s="35" t="s">
        <v>42</v>
      </c>
      <c r="C349" s="20">
        <v>1139</v>
      </c>
      <c r="D349" s="21" t="s">
        <v>43</v>
      </c>
      <c r="E349" s="22"/>
      <c r="F349" s="27"/>
      <c r="G349" s="24" t="str">
        <f>HYPERLINK("https://www.centcols.org/util/geo/visuGen.php?code=FR-68-1139","FR-68-1139")</f>
        <v>FR-68-1139</v>
      </c>
    </row>
    <row r="350" spans="1:7" s="25" customFormat="1" ht="12.6" customHeight="1">
      <c r="A350" s="28" t="s">
        <v>44</v>
      </c>
      <c r="B350" s="35" t="s">
        <v>45</v>
      </c>
      <c r="C350" s="20">
        <v>1030</v>
      </c>
      <c r="D350" s="21" t="s">
        <v>46</v>
      </c>
      <c r="E350" s="22"/>
      <c r="F350" s="27"/>
      <c r="G350" s="38" t="str">
        <f>HYPERLINK("https://www.centcols.org/util/geo/visuGen.php?code=DE-BW-1030","DE-BW-1030")</f>
        <v>DE-BW-1030</v>
      </c>
    </row>
    <row r="351" spans="1:7" s="25" customFormat="1" ht="12.6" customHeight="1">
      <c r="A351" s="28" t="s">
        <v>47</v>
      </c>
      <c r="B351" s="35" t="s">
        <v>48</v>
      </c>
      <c r="C351" s="20">
        <v>1045</v>
      </c>
      <c r="D351" s="21" t="s">
        <v>49</v>
      </c>
      <c r="E351" s="22"/>
      <c r="F351" s="27"/>
      <c r="G351" s="38" t="str">
        <f>HYPERLINK("https://www.centcols.org/util/geo/visuGen.php?code=DE-BW-1045a","DE-BW-1045a")</f>
        <v>DE-BW-1045a</v>
      </c>
    </row>
    <row r="352" spans="1:7" s="25" customFormat="1" ht="12.6" customHeight="1">
      <c r="A352" s="28" t="s">
        <v>50</v>
      </c>
      <c r="B352" s="35" t="s">
        <v>51</v>
      </c>
      <c r="C352" s="20">
        <v>1210</v>
      </c>
      <c r="D352" s="36" t="s">
        <v>52</v>
      </c>
      <c r="E352" s="22"/>
      <c r="F352" s="27"/>
      <c r="G352" s="40" t="str">
        <f>HYPERLINK("https://www.centcols.org/util/geo/visuGen.php?code=AT-7-1216","AT-7-1216")</f>
        <v>AT-7-1216</v>
      </c>
    </row>
    <row r="353" spans="1:7" s="25" customFormat="1" ht="12.6" customHeight="1">
      <c r="A353" s="28" t="s">
        <v>53</v>
      </c>
      <c r="B353" s="35" t="s">
        <v>54</v>
      </c>
      <c r="C353" s="20">
        <v>119</v>
      </c>
      <c r="D353" s="21" t="s">
        <v>55</v>
      </c>
      <c r="E353" s="22"/>
      <c r="F353" s="27"/>
      <c r="G353" s="40" t="str">
        <f>HYPERLINK("https://www.centcols.org/util/geo/visuGen.php?code=AT-7-1119","AT-7-1119")</f>
        <v>AT-7-1119</v>
      </c>
    </row>
    <row r="354" spans="1:7" s="25" customFormat="1" ht="12.6" customHeight="1">
      <c r="A354" s="28" t="s">
        <v>56</v>
      </c>
      <c r="B354" s="41" t="s">
        <v>57</v>
      </c>
      <c r="C354" s="72">
        <v>1531</v>
      </c>
      <c r="D354" s="21" t="s">
        <v>58</v>
      </c>
      <c r="E354" s="22"/>
      <c r="F354" s="27"/>
      <c r="G354" s="40" t="str">
        <f>HYPERLINK("https://www.centcols.org/util/geo/visuGen.php?code=AT-5-1531","AT-5-1531")</f>
        <v>AT-5-1531</v>
      </c>
    </row>
    <row r="355" spans="1:7" s="25" customFormat="1" ht="12.6" customHeight="1">
      <c r="A355" s="28" t="s">
        <v>59</v>
      </c>
      <c r="B355" s="41" t="s">
        <v>60</v>
      </c>
      <c r="C355" s="72">
        <v>1291</v>
      </c>
      <c r="D355" s="21" t="s">
        <v>61</v>
      </c>
      <c r="E355" s="22"/>
      <c r="F355" s="27"/>
      <c r="G355" s="40" t="str">
        <f>HYPERLINK("https://www.centcols.org/util/geo/visuGen.php?code=AT-5-1290","AT-5-1290")</f>
        <v>AT-5-1290</v>
      </c>
    </row>
    <row r="356" spans="1:7" s="25" customFormat="1" ht="12.6" customHeight="1">
      <c r="A356" s="28" t="s">
        <v>62</v>
      </c>
      <c r="B356" s="41" t="s">
        <v>63</v>
      </c>
      <c r="C356" s="72">
        <v>1342</v>
      </c>
      <c r="D356" s="21" t="s">
        <v>64</v>
      </c>
      <c r="E356" s="22"/>
      <c r="F356" s="27"/>
      <c r="G356" s="40" t="str">
        <f>HYPERLINK("https://www.centcols.org/util/geo/visuGen.php?code=AT-5-1343","AT-5-1343")</f>
        <v>AT-5-1343</v>
      </c>
    </row>
    <row r="357" spans="1:7" s="25" customFormat="1" ht="12.6" customHeight="1">
      <c r="A357" s="28" t="s">
        <v>65</v>
      </c>
      <c r="B357" s="41" t="s">
        <v>66</v>
      </c>
      <c r="C357" s="72">
        <v>957</v>
      </c>
      <c r="D357" s="21" t="s">
        <v>67</v>
      </c>
      <c r="E357" s="22"/>
      <c r="F357" s="27"/>
      <c r="G357" s="40" t="str">
        <f>HYPERLINK("https://www.centcols.org/util/geo/visuGen.php?code=AT-4-0957","AT-4-0957")</f>
        <v>AT-4-0957</v>
      </c>
    </row>
    <row r="358" spans="1:7" s="25" customFormat="1" ht="12.6" customHeight="1">
      <c r="A358" s="26" t="s">
        <v>68</v>
      </c>
      <c r="B358" s="41" t="s">
        <v>69</v>
      </c>
      <c r="C358" s="55">
        <v>361</v>
      </c>
      <c r="D358" s="42">
        <v>8102</v>
      </c>
      <c r="E358" s="22"/>
      <c r="F358" s="27"/>
      <c r="G358" s="73" t="s">
        <v>68</v>
      </c>
    </row>
    <row r="359" spans="1:7" s="25" customFormat="1" ht="12.6" customHeight="1">
      <c r="A359" s="44" t="s">
        <v>70</v>
      </c>
      <c r="B359" s="46" t="s">
        <v>71</v>
      </c>
      <c r="C359" s="57">
        <v>1405</v>
      </c>
      <c r="D359" s="42">
        <v>81</v>
      </c>
      <c r="E359" s="22"/>
      <c r="F359" s="27"/>
      <c r="G359" s="43" t="s">
        <v>70</v>
      </c>
    </row>
    <row r="361" spans="1:7" s="7" customFormat="1" ht="12.6" customHeight="1">
      <c r="A361" s="50" t="s">
        <v>374</v>
      </c>
      <c r="B361" s="51"/>
      <c r="C361" s="51"/>
      <c r="D361" s="51"/>
      <c r="E361" s="51"/>
      <c r="F361" s="51"/>
      <c r="G361" s="51"/>
    </row>
    <row r="362" spans="1:7" ht="9" customHeight="1">
      <c r="A362" s="9"/>
      <c r="B362" s="10"/>
      <c r="C362" s="10"/>
      <c r="D362" s="11"/>
      <c r="E362" s="12"/>
      <c r="F362" s="13"/>
      <c r="G362" s="10"/>
    </row>
    <row r="363" spans="1:7" s="17" customFormat="1" ht="12.6" customHeight="1">
      <c r="A363" s="14" t="s">
        <v>3</v>
      </c>
      <c r="B363" s="15" t="s">
        <v>4</v>
      </c>
      <c r="C363" s="16" t="s">
        <v>5</v>
      </c>
      <c r="D363" s="76" t="s">
        <v>6</v>
      </c>
      <c r="E363" s="77"/>
      <c r="F363" s="78"/>
      <c r="G363" s="15" t="s">
        <v>7</v>
      </c>
    </row>
    <row r="364" spans="1:7" s="25" customFormat="1" ht="12.6" customHeight="1">
      <c r="A364" s="44" t="s">
        <v>156</v>
      </c>
      <c r="B364" s="41" t="s">
        <v>157</v>
      </c>
      <c r="C364" s="55">
        <v>464</v>
      </c>
      <c r="D364" s="21" t="s">
        <v>158</v>
      </c>
      <c r="E364" s="22"/>
      <c r="F364" s="27"/>
      <c r="G364" s="40" t="str">
        <f>HYPERLINK("https://www.centcols.org/util/geo/visuGen.php?code=BE-WLX-0464","BE-WLX-0464")</f>
        <v>BE-WLX-0464</v>
      </c>
    </row>
    <row r="365" spans="1:7" s="25" customFormat="1" ht="12.6" customHeight="1">
      <c r="A365" s="44" t="s">
        <v>83</v>
      </c>
      <c r="B365" s="47" t="s">
        <v>84</v>
      </c>
      <c r="C365" s="56">
        <v>485</v>
      </c>
      <c r="D365" s="36" t="s">
        <v>85</v>
      </c>
      <c r="E365" s="37"/>
      <c r="F365" s="27"/>
      <c r="G365" s="43" t="s">
        <v>83</v>
      </c>
    </row>
    <row r="366" spans="1:7" s="25" customFormat="1" ht="12.6" customHeight="1">
      <c r="A366" s="44" t="s">
        <v>159</v>
      </c>
      <c r="B366" s="41" t="s">
        <v>160</v>
      </c>
      <c r="C366" s="55">
        <v>323</v>
      </c>
      <c r="D366" s="21" t="s">
        <v>161</v>
      </c>
      <c r="E366" s="22"/>
      <c r="F366" s="27"/>
      <c r="G366" s="43" t="s">
        <v>159</v>
      </c>
    </row>
    <row r="368" spans="1:7" s="7" customFormat="1" ht="12.6" customHeight="1">
      <c r="A368" s="50" t="s">
        <v>375</v>
      </c>
      <c r="B368" s="51"/>
      <c r="C368" s="51"/>
      <c r="D368" s="51"/>
      <c r="E368" s="51"/>
      <c r="F368" s="51"/>
      <c r="G368" s="51"/>
    </row>
    <row r="369" spans="1:7" ht="9" customHeight="1">
      <c r="A369" s="9"/>
      <c r="B369" s="10"/>
      <c r="C369" s="10"/>
      <c r="D369" s="11"/>
      <c r="E369" s="12"/>
      <c r="F369" s="13"/>
      <c r="G369" s="10"/>
    </row>
    <row r="370" spans="1:7" s="17" customFormat="1" ht="12.6" customHeight="1">
      <c r="A370" s="14" t="s">
        <v>3</v>
      </c>
      <c r="B370" s="15" t="s">
        <v>4</v>
      </c>
      <c r="C370" s="16" t="s">
        <v>5</v>
      </c>
      <c r="D370" s="76" t="s">
        <v>6</v>
      </c>
      <c r="E370" s="77"/>
      <c r="F370" s="78"/>
      <c r="G370" s="15" t="s">
        <v>7</v>
      </c>
    </row>
    <row r="371" spans="1:7" s="25" customFormat="1" ht="12.6" customHeight="1">
      <c r="A371" s="44" t="s">
        <v>83</v>
      </c>
      <c r="B371" s="41" t="s">
        <v>84</v>
      </c>
      <c r="C371" s="20">
        <v>485</v>
      </c>
      <c r="D371" s="21" t="s">
        <v>85</v>
      </c>
      <c r="E371" s="22"/>
      <c r="F371" s="27"/>
      <c r="G371" s="38" t="str">
        <f>HYPERLINK("https://www.centcols.org/util/geo/visuGen.php?code=DE-NW-0485","DE-NW-0485")</f>
        <v>DE-NW-0485</v>
      </c>
    </row>
    <row r="373" spans="1:7" s="7" customFormat="1" ht="12.6" customHeight="1">
      <c r="A373" s="50" t="s">
        <v>376</v>
      </c>
      <c r="B373" s="51"/>
      <c r="C373" s="51"/>
      <c r="D373" s="51"/>
      <c r="E373" s="51"/>
      <c r="F373" s="51"/>
      <c r="G373" s="51"/>
    </row>
    <row r="374" spans="1:7" ht="9" customHeight="1">
      <c r="A374" s="9"/>
      <c r="B374" s="10"/>
      <c r="C374" s="10"/>
      <c r="D374" s="11"/>
      <c r="E374" s="12"/>
      <c r="F374" s="13"/>
      <c r="G374" s="10"/>
    </row>
    <row r="375" spans="1:7" s="17" customFormat="1" ht="12.6" customHeight="1">
      <c r="A375" s="14" t="s">
        <v>3</v>
      </c>
      <c r="B375" s="15" t="s">
        <v>4</v>
      </c>
      <c r="C375" s="16" t="s">
        <v>5</v>
      </c>
      <c r="D375" s="76" t="s">
        <v>6</v>
      </c>
      <c r="E375" s="77"/>
      <c r="F375" s="78"/>
      <c r="G375" s="15" t="s">
        <v>7</v>
      </c>
    </row>
    <row r="376" spans="1:7" s="25" customFormat="1" ht="12.6" customHeight="1">
      <c r="A376" s="44" t="s">
        <v>234</v>
      </c>
      <c r="B376" s="35" t="s">
        <v>235</v>
      </c>
      <c r="C376" s="59">
        <v>384</v>
      </c>
      <c r="D376" s="21" t="s">
        <v>236</v>
      </c>
      <c r="E376" s="22"/>
      <c r="F376" s="27"/>
      <c r="G376" s="24" t="str">
        <f>HYPERLINK("https://www.centcols.org/util/geo/visuGen.php?code=FR-01-0384","FR-01-0384")</f>
        <v>FR-01-0384</v>
      </c>
    </row>
    <row r="377" spans="1:7" s="25" customFormat="1" ht="12.6" customHeight="1">
      <c r="A377" s="44" t="s">
        <v>237</v>
      </c>
      <c r="B377" s="35" t="s">
        <v>238</v>
      </c>
      <c r="C377" s="59">
        <v>500</v>
      </c>
      <c r="D377" s="21" t="s">
        <v>37</v>
      </c>
      <c r="E377" s="22"/>
      <c r="F377" s="27"/>
      <c r="G377" s="24" t="str">
        <f>HYPERLINK("https://www.centcols.org/util/geo/visuGen.php?code=FR-01-0500","FR-01-0500")</f>
        <v>FR-01-0500</v>
      </c>
    </row>
    <row r="378" spans="1:7" s="25" customFormat="1" ht="12.6" customHeight="1">
      <c r="A378" s="44" t="s">
        <v>239</v>
      </c>
      <c r="B378" s="35" t="s">
        <v>240</v>
      </c>
      <c r="C378" s="59">
        <v>864</v>
      </c>
      <c r="D378" s="21" t="s">
        <v>241</v>
      </c>
      <c r="E378" s="22"/>
      <c r="F378" s="27"/>
      <c r="G378" s="24" t="str">
        <f>HYPERLINK("https://www.centcols.org/util/geo/visuGen.php?code=FR-01-0864","FR-01-0864")</f>
        <v>FR-01-0864</v>
      </c>
    </row>
    <row r="379" spans="1:7" s="25" customFormat="1" ht="12.6" customHeight="1">
      <c r="A379" s="44" t="s">
        <v>242</v>
      </c>
      <c r="B379" s="35" t="s">
        <v>243</v>
      </c>
      <c r="C379" s="59">
        <v>914</v>
      </c>
      <c r="D379" s="21" t="s">
        <v>241</v>
      </c>
      <c r="E379" s="22"/>
      <c r="F379" s="27"/>
      <c r="G379" s="24" t="str">
        <f>HYPERLINK("https://www.centcols.org/util/geo/visuGen.php?code=FR-01-0914","FR-01-0914")</f>
        <v>FR-01-0914</v>
      </c>
    </row>
    <row r="380" spans="1:7" s="25" customFormat="1" ht="12.6" customHeight="1">
      <c r="A380" s="44" t="s">
        <v>244</v>
      </c>
      <c r="B380" s="35" t="s">
        <v>245</v>
      </c>
      <c r="C380" s="59">
        <v>2081</v>
      </c>
      <c r="D380" s="21" t="s">
        <v>246</v>
      </c>
      <c r="E380" s="22"/>
      <c r="F380" s="27"/>
      <c r="G380" s="24" t="str">
        <f>HYPERLINK("https://www.centcols.org/util/geo/visuGen.php?code=FR-73-2081","FR-73-2081")</f>
        <v>FR-73-2081</v>
      </c>
    </row>
    <row r="382" spans="1:7" s="7" customFormat="1" ht="12.6" customHeight="1">
      <c r="A382" s="50" t="s">
        <v>377</v>
      </c>
      <c r="B382" s="51"/>
      <c r="C382" s="51"/>
      <c r="D382" s="51"/>
      <c r="E382" s="51"/>
      <c r="F382" s="51"/>
      <c r="G382" s="51"/>
    </row>
    <row r="383" spans="1:7" ht="9" customHeight="1">
      <c r="A383" s="9"/>
      <c r="B383" s="10"/>
      <c r="C383" s="10"/>
      <c r="D383" s="11"/>
      <c r="E383" s="12"/>
      <c r="F383" s="13"/>
      <c r="G383" s="10"/>
    </row>
    <row r="384" spans="1:7" s="17" customFormat="1" ht="12.6" customHeight="1">
      <c r="A384" s="14" t="s">
        <v>3</v>
      </c>
      <c r="B384" s="15" t="s">
        <v>4</v>
      </c>
      <c r="C384" s="16" t="s">
        <v>5</v>
      </c>
      <c r="D384" s="76" t="s">
        <v>6</v>
      </c>
      <c r="E384" s="77"/>
      <c r="F384" s="78"/>
      <c r="G384" s="15" t="s">
        <v>7</v>
      </c>
    </row>
    <row r="385" spans="1:7" s="25" customFormat="1" ht="12.6" customHeight="1">
      <c r="A385" s="44" t="s">
        <v>378</v>
      </c>
      <c r="B385" s="35" t="s">
        <v>379</v>
      </c>
      <c r="C385" s="74">
        <v>1075</v>
      </c>
      <c r="D385" s="21" t="s">
        <v>380</v>
      </c>
      <c r="E385" s="22"/>
      <c r="F385" s="27"/>
      <c r="G385" s="75" t="str">
        <f>HYPERLINK("https://www.centcols.org/util/geo/visuGen.php?code=FR-39-1075","FR-39-1075")</f>
        <v>FR-39-1075</v>
      </c>
    </row>
    <row r="386" spans="1:7" s="25" customFormat="1" ht="12.6" customHeight="1">
      <c r="A386" s="44" t="s">
        <v>381</v>
      </c>
      <c r="B386" s="35" t="s">
        <v>382</v>
      </c>
      <c r="C386" s="74">
        <v>1260</v>
      </c>
      <c r="D386" s="21" t="s">
        <v>383</v>
      </c>
      <c r="E386" s="22"/>
      <c r="F386" s="27"/>
      <c r="G386" s="75" t="str">
        <f>HYPERLINK("https://www.centcols.org/util/geo/visuGen.php?code=FR-25-1260","FR-25-1260")</f>
        <v>FR-25-1260</v>
      </c>
    </row>
    <row r="387" spans="1:7" s="25" customFormat="1" ht="12.6" customHeight="1">
      <c r="A387" s="44" t="s">
        <v>384</v>
      </c>
      <c r="B387" s="35" t="s">
        <v>385</v>
      </c>
      <c r="C387" s="74">
        <v>1144</v>
      </c>
      <c r="D387" s="42">
        <v>129</v>
      </c>
      <c r="E387" s="22"/>
      <c r="F387" s="27"/>
      <c r="G387" s="64" t="s">
        <v>384</v>
      </c>
    </row>
    <row r="388" spans="1:7" s="25" customFormat="1" ht="12.6" customHeight="1">
      <c r="A388" s="44" t="s">
        <v>386</v>
      </c>
      <c r="B388" s="35" t="s">
        <v>387</v>
      </c>
      <c r="C388" s="74">
        <v>1174</v>
      </c>
      <c r="D388" s="42">
        <v>129</v>
      </c>
      <c r="E388" s="22"/>
      <c r="F388" s="27"/>
      <c r="G388" s="64" t="s">
        <v>386</v>
      </c>
    </row>
    <row r="389" spans="1:7" s="25" customFormat="1" ht="12.6" customHeight="1">
      <c r="A389" s="44" t="s">
        <v>388</v>
      </c>
      <c r="B389" s="35" t="s">
        <v>389</v>
      </c>
      <c r="C389" s="74">
        <v>872</v>
      </c>
      <c r="D389" s="42">
        <v>1</v>
      </c>
      <c r="E389" s="22"/>
      <c r="F389" s="27"/>
      <c r="G389" s="64" t="s">
        <v>388</v>
      </c>
    </row>
    <row r="390" spans="1:7" s="25" customFormat="1" ht="12.6" customHeight="1">
      <c r="A390" s="44" t="s">
        <v>390</v>
      </c>
      <c r="B390" s="41" t="s">
        <v>391</v>
      </c>
      <c r="C390" s="55">
        <v>1509</v>
      </c>
      <c r="D390" s="42">
        <v>219</v>
      </c>
      <c r="E390" s="22"/>
      <c r="F390" s="27"/>
      <c r="G390" s="64" t="s">
        <v>390</v>
      </c>
    </row>
    <row r="391" spans="1:7" s="25" customFormat="1" ht="12.6" customHeight="1">
      <c r="A391" s="44" t="s">
        <v>392</v>
      </c>
      <c r="B391" s="41" t="s">
        <v>393</v>
      </c>
      <c r="C391" s="55">
        <v>1125</v>
      </c>
      <c r="D391" s="42">
        <v>219</v>
      </c>
      <c r="E391" s="22"/>
      <c r="F391" s="27"/>
      <c r="G391" s="64" t="s">
        <v>392</v>
      </c>
    </row>
    <row r="392" spans="1:7" s="25" customFormat="1" ht="12.6" customHeight="1">
      <c r="A392" s="44" t="s">
        <v>394</v>
      </c>
      <c r="B392" s="41" t="s">
        <v>395</v>
      </c>
      <c r="C392" s="55">
        <v>2165</v>
      </c>
      <c r="D392" s="42">
        <v>6</v>
      </c>
      <c r="E392" s="22"/>
      <c r="F392" s="27"/>
      <c r="G392" s="64" t="s">
        <v>394</v>
      </c>
    </row>
    <row r="393" spans="1:7" s="25" customFormat="1" ht="12.6" customHeight="1">
      <c r="A393" s="44" t="s">
        <v>396</v>
      </c>
      <c r="B393" s="41" t="s">
        <v>397</v>
      </c>
      <c r="C393" s="55">
        <v>2429</v>
      </c>
      <c r="D393" s="42">
        <v>19</v>
      </c>
      <c r="E393" s="22"/>
      <c r="F393" s="27"/>
      <c r="G393" s="64" t="s">
        <v>396</v>
      </c>
    </row>
    <row r="394" spans="1:7" s="25" customFormat="1" ht="12.6" customHeight="1">
      <c r="A394" s="44" t="s">
        <v>398</v>
      </c>
      <c r="B394" s="41" t="s">
        <v>399</v>
      </c>
      <c r="C394" s="55">
        <v>2044</v>
      </c>
      <c r="D394" s="42">
        <v>19</v>
      </c>
      <c r="E394" s="22"/>
      <c r="F394" s="27"/>
      <c r="G394" s="64" t="s">
        <v>398</v>
      </c>
    </row>
    <row r="395" spans="1:7" s="25" customFormat="1" ht="12.6" customHeight="1">
      <c r="A395" s="44" t="s">
        <v>400</v>
      </c>
      <c r="B395" s="41" t="s">
        <v>401</v>
      </c>
      <c r="C395" s="55">
        <v>716</v>
      </c>
      <c r="D395" s="42">
        <v>414</v>
      </c>
      <c r="E395" s="22"/>
      <c r="F395" s="27"/>
      <c r="G395" s="64" t="s">
        <v>400</v>
      </c>
    </row>
    <row r="397" spans="1:7" s="7" customFormat="1" ht="12.6" customHeight="1">
      <c r="A397" s="50" t="s">
        <v>402</v>
      </c>
      <c r="B397" s="51"/>
      <c r="C397" s="51"/>
      <c r="D397" s="51"/>
      <c r="E397" s="51"/>
      <c r="F397" s="51"/>
      <c r="G397" s="51"/>
    </row>
    <row r="398" spans="1:7" ht="9" customHeight="1">
      <c r="A398" s="9"/>
      <c r="B398" s="10"/>
      <c r="C398" s="10"/>
      <c r="D398" s="11"/>
      <c r="E398" s="12"/>
      <c r="F398" s="13"/>
      <c r="G398" s="10"/>
    </row>
    <row r="399" spans="1:7" s="17" customFormat="1" ht="12.6" customHeight="1">
      <c r="A399" s="14" t="s">
        <v>3</v>
      </c>
      <c r="B399" s="15" t="s">
        <v>4</v>
      </c>
      <c r="C399" s="16" t="s">
        <v>5</v>
      </c>
      <c r="D399" s="76" t="s">
        <v>6</v>
      </c>
      <c r="E399" s="77"/>
      <c r="F399" s="78"/>
      <c r="G399" s="15" t="s">
        <v>7</v>
      </c>
    </row>
    <row r="400" spans="1:7" s="25" customFormat="1" ht="12.6" customHeight="1">
      <c r="A400" s="44" t="s">
        <v>83</v>
      </c>
      <c r="B400" s="41" t="s">
        <v>84</v>
      </c>
      <c r="C400" s="20">
        <v>485</v>
      </c>
      <c r="D400" s="21" t="s">
        <v>85</v>
      </c>
      <c r="E400" s="22"/>
      <c r="F400" s="27"/>
      <c r="G400" s="38" t="str">
        <f>HYPERLINK("https://www.centcols.org/util/geo/visuGen.php?code=DE-NW-0485","DE-NW-0485")</f>
        <v>DE-NW-0485</v>
      </c>
    </row>
    <row r="402" spans="1:13" s="7" customFormat="1" ht="12.6" customHeight="1">
      <c r="A402" s="79" t="s">
        <v>403</v>
      </c>
      <c r="B402" s="79"/>
      <c r="C402" s="79"/>
      <c r="D402" s="79"/>
      <c r="E402" s="79"/>
      <c r="F402" s="79"/>
      <c r="G402" s="79"/>
    </row>
    <row r="403" spans="1:13" ht="9" customHeight="1">
      <c r="A403" s="9"/>
      <c r="B403" s="10"/>
      <c r="C403" s="10"/>
      <c r="D403" s="11"/>
      <c r="E403" s="12"/>
      <c r="F403" s="13"/>
      <c r="G403" s="10"/>
      <c r="H403" s="7"/>
      <c r="I403" s="7"/>
      <c r="J403" s="7"/>
      <c r="K403" s="7"/>
      <c r="L403" s="7"/>
      <c r="M403" s="7"/>
    </row>
    <row r="404" spans="1:13" s="17" customFormat="1" ht="12.6" customHeight="1">
      <c r="A404" s="14" t="s">
        <v>3</v>
      </c>
      <c r="B404" s="15" t="s">
        <v>4</v>
      </c>
      <c r="C404" s="16" t="s">
        <v>5</v>
      </c>
      <c r="D404" s="76" t="s">
        <v>6</v>
      </c>
      <c r="E404" s="77"/>
      <c r="F404" s="78"/>
      <c r="G404" s="15" t="s">
        <v>7</v>
      </c>
      <c r="H404" s="7"/>
      <c r="I404" s="7"/>
      <c r="J404" s="7"/>
      <c r="K404" s="7"/>
      <c r="L404" s="7"/>
      <c r="M404" s="7"/>
    </row>
    <row r="405" spans="1:13" s="25" customFormat="1" ht="12.6" customHeight="1">
      <c r="A405" s="26" t="s">
        <v>32</v>
      </c>
      <c r="B405" s="35" t="s">
        <v>33</v>
      </c>
      <c r="C405" s="20">
        <v>408</v>
      </c>
      <c r="D405" s="21" t="s">
        <v>34</v>
      </c>
      <c r="E405" s="22"/>
      <c r="F405" s="27"/>
      <c r="G405" s="24" t="str">
        <f>HYPERLINK("https://www.centcols.org/util/geo/visuGen.php?code=FR-88-0408","FR-88-0408")</f>
        <v>FR-88-0408</v>
      </c>
      <c r="H405" s="7"/>
      <c r="I405" s="7"/>
      <c r="J405" s="7"/>
      <c r="K405" s="7"/>
      <c r="L405" s="7"/>
      <c r="M405" s="7"/>
    </row>
    <row r="406" spans="1:13" s="25" customFormat="1" ht="12.6" customHeight="1">
      <c r="A406" s="26" t="s">
        <v>35</v>
      </c>
      <c r="B406" s="35" t="s">
        <v>36</v>
      </c>
      <c r="C406" s="20">
        <v>676</v>
      </c>
      <c r="D406" s="21" t="s">
        <v>37</v>
      </c>
      <c r="E406" s="22"/>
      <c r="F406" s="27"/>
      <c r="G406" s="24" t="str">
        <f>HYPERLINK("https://www.centcols.org/util/geo/visuGen.php?code=FR-88-0672","FR-88-0672")</f>
        <v>FR-88-0672</v>
      </c>
      <c r="H406" s="7"/>
      <c r="I406" s="7"/>
      <c r="J406" s="7"/>
      <c r="K406" s="7"/>
      <c r="L406" s="7"/>
      <c r="M406" s="7"/>
    </row>
    <row r="407" spans="1:13" s="25" customFormat="1" ht="12.6" customHeight="1">
      <c r="A407" s="26" t="s">
        <v>38</v>
      </c>
      <c r="B407" s="35" t="s">
        <v>39</v>
      </c>
      <c r="C407" s="20">
        <v>1110</v>
      </c>
      <c r="D407" s="21" t="s">
        <v>40</v>
      </c>
      <c r="E407" s="22"/>
      <c r="F407" s="27"/>
      <c r="G407" s="24" t="str">
        <f>HYPERLINK("https://www.centcols.org/util/geo/visuGen.php?code=FR-88-1110","FR-88-1110")</f>
        <v>FR-88-1110</v>
      </c>
      <c r="H407" s="7"/>
      <c r="I407" s="7"/>
      <c r="J407" s="7"/>
      <c r="K407" s="7"/>
      <c r="L407" s="7"/>
      <c r="M407" s="7"/>
    </row>
    <row r="408" spans="1:13" s="25" customFormat="1" ht="12.6" customHeight="1">
      <c r="A408" s="26" t="s">
        <v>41</v>
      </c>
      <c r="B408" s="35" t="s">
        <v>42</v>
      </c>
      <c r="C408" s="20">
        <v>1139</v>
      </c>
      <c r="D408" s="21" t="s">
        <v>43</v>
      </c>
      <c r="E408" s="22"/>
      <c r="F408" s="27"/>
      <c r="G408" s="24" t="str">
        <f>HYPERLINK("https://www.centcols.org/util/geo/visuGen.php?code=FR-68-1139","FR-68-1139")</f>
        <v>FR-68-1139</v>
      </c>
      <c r="H408" s="7"/>
      <c r="I408" s="7"/>
      <c r="J408" s="7"/>
      <c r="K408" s="7"/>
      <c r="L408" s="7"/>
      <c r="M408" s="7"/>
    </row>
    <row r="409" spans="1:13" s="25" customFormat="1" ht="12.6" customHeight="1">
      <c r="A409" s="28" t="s">
        <v>44</v>
      </c>
      <c r="B409" s="35" t="s">
        <v>45</v>
      </c>
      <c r="C409" s="20">
        <v>1030</v>
      </c>
      <c r="D409" s="21" t="s">
        <v>46</v>
      </c>
      <c r="E409" s="22"/>
      <c r="F409" s="27"/>
      <c r="G409" s="38" t="str">
        <f>HYPERLINK("https://www.centcols.org/util/geo/visuGen.php?code=DE-BW-1030","DE-BW-1030")</f>
        <v>DE-BW-1030</v>
      </c>
      <c r="H409" s="7"/>
      <c r="I409" s="7"/>
      <c r="J409" s="7"/>
      <c r="K409" s="7"/>
      <c r="L409" s="7"/>
      <c r="M409" s="7"/>
    </row>
    <row r="410" spans="1:13" s="25" customFormat="1" ht="12.6" customHeight="1">
      <c r="A410" s="28" t="s">
        <v>47</v>
      </c>
      <c r="B410" s="35" t="s">
        <v>48</v>
      </c>
      <c r="C410" s="20">
        <v>1045</v>
      </c>
      <c r="D410" s="21" t="s">
        <v>49</v>
      </c>
      <c r="E410" s="22"/>
      <c r="F410" s="27"/>
      <c r="G410" s="38" t="str">
        <f>HYPERLINK("https://www.centcols.org/util/geo/visuGen.php?code=DE-BW-1045a","DE-BW-1045a")</f>
        <v>DE-BW-1045a</v>
      </c>
      <c r="H410" s="7"/>
      <c r="I410" s="7"/>
      <c r="J410" s="7"/>
      <c r="K410" s="7"/>
      <c r="L410" s="7"/>
      <c r="M410" s="7"/>
    </row>
    <row r="411" spans="1:13" s="25" customFormat="1" ht="12.6" customHeight="1">
      <c r="A411" s="28" t="s">
        <v>50</v>
      </c>
      <c r="B411" s="35" t="s">
        <v>51</v>
      </c>
      <c r="C411" s="20">
        <v>1210</v>
      </c>
      <c r="D411" s="36" t="s">
        <v>52</v>
      </c>
      <c r="E411" s="22"/>
      <c r="F411" s="27"/>
      <c r="G411" s="40" t="str">
        <f>HYPERLINK("https://www.centcols.org/util/geo/visuGen.php?code=AT-7-1216","AT-7-1216")</f>
        <v>AT-7-1216</v>
      </c>
      <c r="H411" s="7"/>
      <c r="I411" s="7"/>
      <c r="J411" s="7"/>
      <c r="K411" s="7"/>
      <c r="L411" s="7"/>
      <c r="M411" s="7"/>
    </row>
    <row r="412" spans="1:13" s="25" customFormat="1" ht="12.6" customHeight="1">
      <c r="A412" s="28" t="s">
        <v>53</v>
      </c>
      <c r="B412" s="35" t="s">
        <v>54</v>
      </c>
      <c r="C412" s="20">
        <v>119</v>
      </c>
      <c r="D412" s="21" t="s">
        <v>55</v>
      </c>
      <c r="E412" s="22"/>
      <c r="F412" s="27"/>
      <c r="G412" s="40" t="str">
        <f>HYPERLINK("https://www.centcols.org/util/geo/visuGen.php?code=AT-7-1119","AT-7-1119")</f>
        <v>AT-7-1119</v>
      </c>
      <c r="H412" s="7"/>
      <c r="I412" s="7"/>
      <c r="J412" s="7"/>
      <c r="K412" s="7"/>
      <c r="L412" s="7"/>
      <c r="M412" s="7"/>
    </row>
    <row r="413" spans="1:13" s="25" customFormat="1" ht="12.6" customHeight="1">
      <c r="A413" s="28" t="s">
        <v>56</v>
      </c>
      <c r="B413" s="35" t="s">
        <v>57</v>
      </c>
      <c r="C413" s="20">
        <v>1531</v>
      </c>
      <c r="D413" s="21" t="s">
        <v>58</v>
      </c>
      <c r="E413" s="22"/>
      <c r="F413" s="27"/>
      <c r="G413" s="40" t="str">
        <f>HYPERLINK("https://www.centcols.org/util/geo/visuGen.php?code=AT-5-1531","AT-5-1531")</f>
        <v>AT-5-1531</v>
      </c>
      <c r="H413" s="7"/>
      <c r="I413" s="7"/>
      <c r="J413" s="7"/>
      <c r="K413" s="7"/>
      <c r="L413" s="7"/>
      <c r="M413" s="7"/>
    </row>
    <row r="414" spans="1:13" s="25" customFormat="1" ht="12.6" customHeight="1">
      <c r="A414" s="28" t="s">
        <v>59</v>
      </c>
      <c r="B414" s="35" t="s">
        <v>60</v>
      </c>
      <c r="C414" s="20">
        <v>1291</v>
      </c>
      <c r="D414" s="21" t="s">
        <v>61</v>
      </c>
      <c r="E414" s="22"/>
      <c r="F414" s="27"/>
      <c r="G414" s="40" t="str">
        <f>HYPERLINK("https://www.centcols.org/util/geo/visuGen.php?code=AT-5-1290","AT-5-1290")</f>
        <v>AT-5-1290</v>
      </c>
      <c r="H414" s="7"/>
      <c r="I414" s="7"/>
      <c r="J414" s="7"/>
      <c r="K414" s="7"/>
      <c r="L414" s="7"/>
      <c r="M414" s="7"/>
    </row>
    <row r="415" spans="1:13" s="25" customFormat="1" ht="12.6" customHeight="1">
      <c r="A415" s="28" t="s">
        <v>62</v>
      </c>
      <c r="B415" s="35" t="s">
        <v>63</v>
      </c>
      <c r="C415" s="39">
        <v>1342</v>
      </c>
      <c r="D415" s="21" t="s">
        <v>64</v>
      </c>
      <c r="E415" s="22"/>
      <c r="F415" s="27"/>
      <c r="G415" s="40" t="str">
        <f>HYPERLINK("https://www.centcols.org/util/geo/visuGen.php?code=AT-5-1343","AT-5-1343")</f>
        <v>AT-5-1343</v>
      </c>
      <c r="H415" s="7"/>
      <c r="I415" s="7"/>
      <c r="J415" s="7"/>
      <c r="K415" s="7"/>
      <c r="L415" s="7"/>
      <c r="M415" s="7"/>
    </row>
    <row r="416" spans="1:13" s="25" customFormat="1" ht="12.6" customHeight="1">
      <c r="A416" s="28" t="s">
        <v>65</v>
      </c>
      <c r="B416" s="35" t="s">
        <v>66</v>
      </c>
      <c r="C416" s="20">
        <v>957</v>
      </c>
      <c r="D416" s="21" t="s">
        <v>67</v>
      </c>
      <c r="E416" s="22"/>
      <c r="F416" s="27"/>
      <c r="G416" s="40" t="str">
        <f>HYPERLINK("https://www.centcols.org/util/geo/visuGen.php?code=AT-4-0957","AT-4-0957")</f>
        <v>AT-4-0957</v>
      </c>
      <c r="H416" s="7"/>
      <c r="I416" s="7"/>
      <c r="J416" s="7"/>
      <c r="K416" s="7"/>
      <c r="L416" s="7"/>
      <c r="M416" s="7"/>
    </row>
    <row r="417" spans="1:13">
      <c r="H417" s="7"/>
      <c r="I417" s="7"/>
      <c r="J417" s="7"/>
      <c r="K417" s="7"/>
      <c r="L417" s="7"/>
      <c r="M417" s="7"/>
    </row>
    <row r="418" spans="1:13" s="7" customFormat="1" ht="12.6" customHeight="1">
      <c r="A418" s="50" t="s">
        <v>404</v>
      </c>
      <c r="B418" s="51"/>
      <c r="C418" s="51"/>
      <c r="D418" s="51"/>
      <c r="E418" s="51"/>
      <c r="F418" s="51"/>
      <c r="G418" s="51"/>
    </row>
    <row r="419" spans="1:13" ht="9" customHeight="1">
      <c r="A419" s="9"/>
      <c r="B419" s="10"/>
      <c r="C419" s="10"/>
      <c r="D419" s="11"/>
      <c r="E419" s="12"/>
      <c r="F419" s="13"/>
      <c r="G419" s="10"/>
    </row>
    <row r="420" spans="1:13" s="17" customFormat="1" ht="12.6" customHeight="1">
      <c r="A420" s="14" t="s">
        <v>3</v>
      </c>
      <c r="B420" s="15" t="s">
        <v>4</v>
      </c>
      <c r="C420" s="16" t="s">
        <v>5</v>
      </c>
      <c r="D420" s="76" t="s">
        <v>6</v>
      </c>
      <c r="E420" s="77"/>
      <c r="F420" s="78"/>
      <c r="G420" s="15" t="s">
        <v>7</v>
      </c>
    </row>
    <row r="421" spans="1:13" s="25" customFormat="1" ht="12.6" customHeight="1">
      <c r="A421" s="44" t="s">
        <v>83</v>
      </c>
      <c r="B421" s="41" t="s">
        <v>84</v>
      </c>
      <c r="C421" s="20">
        <v>485</v>
      </c>
      <c r="D421" s="21" t="s">
        <v>85</v>
      </c>
      <c r="E421" s="22"/>
      <c r="F421" s="27"/>
      <c r="G421" s="38" t="str">
        <f>HYPERLINK("https://www.centcols.org/util/geo/visuGen.php?code=DE-NW-0485","DE-NW-0485")</f>
        <v>DE-NW-0485</v>
      </c>
    </row>
    <row r="423" spans="1:13" s="7" customFormat="1" ht="12.6" customHeight="1">
      <c r="A423" s="50" t="s">
        <v>405</v>
      </c>
      <c r="B423" s="51"/>
      <c r="C423" s="51"/>
      <c r="D423" s="51"/>
      <c r="E423" s="51"/>
      <c r="F423" s="51"/>
      <c r="G423" s="51"/>
    </row>
    <row r="424" spans="1:13" ht="9" customHeight="1">
      <c r="A424" s="9"/>
      <c r="B424" s="10"/>
      <c r="C424" s="10"/>
      <c r="D424" s="11"/>
      <c r="E424" s="12"/>
      <c r="F424" s="13"/>
      <c r="G424" s="10"/>
    </row>
    <row r="425" spans="1:13" s="17" customFormat="1" ht="12.6" customHeight="1">
      <c r="A425" s="14" t="s">
        <v>3</v>
      </c>
      <c r="B425" s="15" t="s">
        <v>4</v>
      </c>
      <c r="C425" s="16" t="s">
        <v>5</v>
      </c>
      <c r="D425" s="76" t="s">
        <v>6</v>
      </c>
      <c r="E425" s="77"/>
      <c r="F425" s="78"/>
      <c r="G425" s="15" t="s">
        <v>7</v>
      </c>
    </row>
    <row r="426" spans="1:13" s="25" customFormat="1" ht="12.6" customHeight="1">
      <c r="A426" s="44" t="s">
        <v>234</v>
      </c>
      <c r="B426" s="35" t="s">
        <v>235</v>
      </c>
      <c r="C426" s="59">
        <v>384</v>
      </c>
      <c r="D426" s="21" t="s">
        <v>236</v>
      </c>
      <c r="E426" s="22"/>
      <c r="F426" s="27"/>
      <c r="G426" s="24" t="str">
        <f>HYPERLINK("https://www.centcols.org/util/geo/visuGen.php?code=FR-01-0384","FR-01-0384")</f>
        <v>FR-01-0384</v>
      </c>
    </row>
    <row r="427" spans="1:13" s="25" customFormat="1" ht="12.6" customHeight="1">
      <c r="A427" s="44" t="s">
        <v>237</v>
      </c>
      <c r="B427" s="35" t="s">
        <v>238</v>
      </c>
      <c r="C427" s="59">
        <v>500</v>
      </c>
      <c r="D427" s="21" t="s">
        <v>37</v>
      </c>
      <c r="E427" s="22"/>
      <c r="F427" s="27"/>
      <c r="G427" s="24" t="str">
        <f>HYPERLINK("https://www.centcols.org/util/geo/visuGen.php?code=FR-01-0500","FR-01-0500")</f>
        <v>FR-01-0500</v>
      </c>
    </row>
    <row r="428" spans="1:13" s="25" customFormat="1" ht="12.6" customHeight="1">
      <c r="A428" s="44" t="s">
        <v>239</v>
      </c>
      <c r="B428" s="35" t="s">
        <v>240</v>
      </c>
      <c r="C428" s="59">
        <v>864</v>
      </c>
      <c r="D428" s="21" t="s">
        <v>241</v>
      </c>
      <c r="E428" s="22"/>
      <c r="F428" s="27"/>
      <c r="G428" s="24" t="str">
        <f>HYPERLINK("https://www.centcols.org/util/geo/visuGen.php?code=FR-01-0864","FR-01-0864")</f>
        <v>FR-01-0864</v>
      </c>
    </row>
    <row r="429" spans="1:13" s="25" customFormat="1" ht="12.6" customHeight="1">
      <c r="A429" s="44" t="s">
        <v>242</v>
      </c>
      <c r="B429" s="35" t="s">
        <v>243</v>
      </c>
      <c r="C429" s="59">
        <v>914</v>
      </c>
      <c r="D429" s="21" t="s">
        <v>241</v>
      </c>
      <c r="E429" s="22"/>
      <c r="F429" s="27"/>
      <c r="G429" s="24" t="str">
        <f>HYPERLINK("https://www.centcols.org/util/geo/visuGen.php?code=FR-01-0914","FR-01-0914")</f>
        <v>FR-01-0914</v>
      </c>
    </row>
    <row r="430" spans="1:13" s="25" customFormat="1" ht="12.6" customHeight="1">
      <c r="A430" s="44" t="s">
        <v>244</v>
      </c>
      <c r="B430" s="35" t="s">
        <v>245</v>
      </c>
      <c r="C430" s="59">
        <v>2081</v>
      </c>
      <c r="D430" s="21" t="s">
        <v>246</v>
      </c>
      <c r="E430" s="22"/>
      <c r="F430" s="27"/>
      <c r="G430" s="24" t="str">
        <f>HYPERLINK("https://www.centcols.org/util/geo/visuGen.php?code=FR-73-2081","FR-73-2081")</f>
        <v>FR-73-2081</v>
      </c>
    </row>
  </sheetData>
  <mergeCells count="53">
    <mergeCell ref="A49:G49"/>
    <mergeCell ref="A4:G4"/>
    <mergeCell ref="A5:G5"/>
    <mergeCell ref="A6:G6"/>
    <mergeCell ref="A8:G8"/>
    <mergeCell ref="D10:F10"/>
    <mergeCell ref="A13:G13"/>
    <mergeCell ref="D15:F15"/>
    <mergeCell ref="A24:G24"/>
    <mergeCell ref="D26:F26"/>
    <mergeCell ref="A44:G44"/>
    <mergeCell ref="D46:F46"/>
    <mergeCell ref="D155:F155"/>
    <mergeCell ref="D51:F51"/>
    <mergeCell ref="D68:F68"/>
    <mergeCell ref="D73:F73"/>
    <mergeCell ref="D82:F82"/>
    <mergeCell ref="A85:G85"/>
    <mergeCell ref="D87:F87"/>
    <mergeCell ref="D103:F103"/>
    <mergeCell ref="D108:F108"/>
    <mergeCell ref="D129:F129"/>
    <mergeCell ref="D143:F143"/>
    <mergeCell ref="D148:F148"/>
    <mergeCell ref="D273:F273"/>
    <mergeCell ref="D168:F168"/>
    <mergeCell ref="D175:F175"/>
    <mergeCell ref="D192:F192"/>
    <mergeCell ref="D201:F201"/>
    <mergeCell ref="D206:F206"/>
    <mergeCell ref="D211:F211"/>
    <mergeCell ref="D223:F223"/>
    <mergeCell ref="D228:F228"/>
    <mergeCell ref="D252:F252"/>
    <mergeCell ref="D257:F257"/>
    <mergeCell ref="D264:F264"/>
    <mergeCell ref="D384:F384"/>
    <mergeCell ref="D281:F281"/>
    <mergeCell ref="D293:F293"/>
    <mergeCell ref="D298:F298"/>
    <mergeCell ref="D314:F314"/>
    <mergeCell ref="D323:F323"/>
    <mergeCell ref="D333:F333"/>
    <mergeCell ref="A343:G343"/>
    <mergeCell ref="D345:F345"/>
    <mergeCell ref="D363:F363"/>
    <mergeCell ref="D370:F370"/>
    <mergeCell ref="D375:F375"/>
    <mergeCell ref="D399:F399"/>
    <mergeCell ref="A402:G402"/>
    <mergeCell ref="D404:F404"/>
    <mergeCell ref="D420:F420"/>
    <mergeCell ref="D425:F425"/>
  </mergeCells>
  <hyperlinks>
    <hyperlink ref="G395" r:id="rId1"/>
    <hyperlink ref="G394" r:id="rId2"/>
    <hyperlink ref="G393" r:id="rId3"/>
    <hyperlink ref="G392" r:id="rId4"/>
    <hyperlink ref="G391" r:id="rId5"/>
    <hyperlink ref="G390" r:id="rId6"/>
    <hyperlink ref="G389" r:id="rId7"/>
    <hyperlink ref="G388" r:id="rId8"/>
    <hyperlink ref="G387" r:id="rId9"/>
    <hyperlink ref="G366" r:id="rId10"/>
    <hyperlink ref="G365" r:id="rId11"/>
    <hyperlink ref="G359" r:id="rId12"/>
    <hyperlink ref="G358" r:id="rId13"/>
    <hyperlink ref="G341" r:id="rId14"/>
    <hyperlink ref="G340" r:id="rId15"/>
    <hyperlink ref="G339" r:id="rId16"/>
    <hyperlink ref="G329" r:id="rId17"/>
    <hyperlink ref="G289" r:id="rId18"/>
    <hyperlink ref="G288" r:id="rId19"/>
    <hyperlink ref="G287" r:id="rId20"/>
    <hyperlink ref="G277" r:id="rId21"/>
    <hyperlink ref="G276" r:id="rId22"/>
    <hyperlink ref="G260" r:id="rId23"/>
    <hyperlink ref="G259" r:id="rId24"/>
    <hyperlink ref="G240" r:id="rId25"/>
    <hyperlink ref="G188" r:id="rId26"/>
    <hyperlink ref="G187" r:id="rId27"/>
    <hyperlink ref="G186" r:id="rId28"/>
    <hyperlink ref="G185" r:id="rId29"/>
    <hyperlink ref="G184" r:id="rId30"/>
    <hyperlink ref="G183" r:id="rId31"/>
    <hyperlink ref="G171" r:id="rId32"/>
    <hyperlink ref="G170" r:id="rId33"/>
    <hyperlink ref="G169" r:id="rId34"/>
    <hyperlink ref="G151" r:id="rId35"/>
    <hyperlink ref="G150" r:id="rId36"/>
    <hyperlink ref="G139" r:id="rId37"/>
    <hyperlink ref="G138" r:id="rId38"/>
    <hyperlink ref="G137" r:id="rId39"/>
    <hyperlink ref="G136" r:id="rId40"/>
    <hyperlink ref="G135" r:id="rId41"/>
    <hyperlink ref="G134" r:id="rId42"/>
    <hyperlink ref="G133" r:id="rId43"/>
    <hyperlink ref="G132" r:id="rId44"/>
    <hyperlink ref="G125" r:id="rId45"/>
    <hyperlink ref="G124" r:id="rId46"/>
    <hyperlink ref="G123" r:id="rId47"/>
    <hyperlink ref="G122" r:id="rId48"/>
    <hyperlink ref="G121" r:id="rId49"/>
    <hyperlink ref="G120" r:id="rId50"/>
    <hyperlink ref="G119" r:id="rId51"/>
    <hyperlink ref="G118" r:id="rId52"/>
    <hyperlink ref="G117" r:id="rId53"/>
    <hyperlink ref="G116" r:id="rId54"/>
    <hyperlink ref="G115" r:id="rId55"/>
    <hyperlink ref="G114" r:id="rId56"/>
    <hyperlink ref="G113" r:id="rId57"/>
    <hyperlink ref="G112" r:id="rId58"/>
    <hyperlink ref="G111" r:id="rId59"/>
    <hyperlink ref="G64" r:id="rId60"/>
    <hyperlink ref="G42" r:id="rId61"/>
    <hyperlink ref="G41" r:id="rId62"/>
    <hyperlink ref="G40" r:id="rId63"/>
    <hyperlink ref="G39" r:id="rId64"/>
    <hyperlink ref="G22" r:id="rId65"/>
  </hyperlinks>
  <printOptions horizontalCentered="1"/>
  <pageMargins left="0" right="0" top="0.19685039370078741" bottom="0.39370078740157483" header="0.31496062992125984" footer="0.11811023622047245"/>
  <pageSetup paperSize="9" orientation="portrait" horizontalDpi="4294967294" verticalDpi="75" r:id="rId66"/>
  <headerFooter alignWithMargins="0">
    <oddFooter>&amp;L&amp;"Arial,Normal"&amp;9UECT/ASPTT St Quentin&amp;C&amp;"Arial,Normal"&amp;8&amp;P/&amp;N&amp;R&amp;"Arial,Normal"&amp;8Traits Union Européens liste cols/17-03-2023</oddFooter>
  </headerFooter>
  <rowBreaks count="6" manualBreakCount="6">
    <brk id="48" max="16383" man="1"/>
    <brk id="100" max="16383" man="1"/>
    <brk id="152" max="16383" man="1"/>
    <brk id="254" max="16383" man="1"/>
    <brk id="295" max="16383" man="1"/>
    <brk id="342" max="16383" man="1"/>
  </rowBreaks>
  <drawing r:id="rId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Cols sur TUE-100 Cols</vt:lpstr>
      <vt:lpstr>'Cols sur TUE-100 Cols'!Impression_des_titres</vt:lpstr>
      <vt:lpstr>'Cols sur TUE-100 Cols'!Zone_d_impression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Chouquet-Stringer</dc:creator>
  <cp:lastModifiedBy>Denis Chouquet-Stringer</cp:lastModifiedBy>
  <cp:lastPrinted>2023-02-20T11:13:16Z</cp:lastPrinted>
  <dcterms:created xsi:type="dcterms:W3CDTF">2023-02-20T11:00:49Z</dcterms:created>
  <dcterms:modified xsi:type="dcterms:W3CDTF">2023-02-20T13:39:27Z</dcterms:modified>
</cp:coreProperties>
</file>