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5870" activeTab="0"/>
  </bookViews>
  <sheets>
    <sheet name="Nouveaux cols 16-07-2011" sheetId="1" r:id="rId1"/>
  </sheets>
  <definedNames/>
  <calcPr fullCalcOnLoad="1"/>
</workbook>
</file>

<file path=xl/sharedStrings.xml><?xml version="1.0" encoding="utf-8"?>
<sst xmlns="http://schemas.openxmlformats.org/spreadsheetml/2006/main" count="417" uniqueCount="364">
  <si>
    <t>2449E</t>
  </si>
  <si>
    <t>190-084</t>
  </si>
  <si>
    <t>475-4710-44-15</t>
  </si>
  <si>
    <t>344-H07-045-041</t>
  </si>
  <si>
    <t>CV/R</t>
  </si>
  <si>
    <t>002°44'54,5"E</t>
  </si>
  <si>
    <t>4711 529</t>
  </si>
  <si>
    <t>344-I07-032-013</t>
  </si>
  <si>
    <t>042°31'05,5"N</t>
  </si>
  <si>
    <t>4707 318</t>
  </si>
  <si>
    <t>FR-66-1209</t>
  </si>
  <si>
    <t>(204)-100</t>
  </si>
  <si>
    <t>435-4710-49-33</t>
  </si>
  <si>
    <t>002°16'04,8"E</t>
  </si>
  <si>
    <t>042°34'11,0"N</t>
  </si>
  <si>
    <t>4713 294</t>
  </si>
  <si>
    <t>Garbe</t>
  </si>
  <si>
    <t>FR-48-1035</t>
  </si>
  <si>
    <t>Ase</t>
  </si>
  <si>
    <t>Pas de l'Ase</t>
  </si>
  <si>
    <t>2638O</t>
  </si>
  <si>
    <t>012-169</t>
  </si>
  <si>
    <t>FR-48-1182</t>
  </si>
  <si>
    <t>Biel</t>
  </si>
  <si>
    <t>Pas Biel</t>
  </si>
  <si>
    <t>2736O</t>
  </si>
  <si>
    <t>003-053</t>
  </si>
  <si>
    <t>545-4965-24-34</t>
  </si>
  <si>
    <t>003°36'00,4"E</t>
  </si>
  <si>
    <t>044°52'02,7"N</t>
  </si>
  <si>
    <t>4968 398</t>
  </si>
  <si>
    <t>Col de la ~</t>
  </si>
  <si>
    <t>FR-66-0655e</t>
  </si>
  <si>
    <t>Coullade del ~</t>
  </si>
  <si>
    <t>Bourrec</t>
  </si>
  <si>
    <t>Coullade del Bourrec</t>
  </si>
  <si>
    <t>(045)-042</t>
  </si>
  <si>
    <t>455-4725-09-24</t>
  </si>
  <si>
    <t>002°27'41,8"E</t>
  </si>
  <si>
    <t>042°41'51,3"N</t>
  </si>
  <si>
    <t>4727 372</t>
  </si>
  <si>
    <t>FR-66-0364</t>
  </si>
  <si>
    <t>Denoux</t>
  </si>
  <si>
    <t>Coll Denoux</t>
  </si>
  <si>
    <t>030-117</t>
  </si>
  <si>
    <t>460-4730-34-49</t>
  </si>
  <si>
    <t>002°33'09,9"E</t>
  </si>
  <si>
    <t>042°45'56,4"N</t>
  </si>
  <si>
    <t>4734 890</t>
  </si>
  <si>
    <t>FR-66-0155</t>
  </si>
  <si>
    <t>Fourn</t>
  </si>
  <si>
    <t>Coll del Fourn</t>
  </si>
  <si>
    <t>2549O</t>
  </si>
  <si>
    <t>012-042</t>
  </si>
  <si>
    <t>490-4705-10-23</t>
  </si>
  <si>
    <t>D11</t>
  </si>
  <si>
    <t>Coullade de la ~</t>
  </si>
  <si>
    <t>Coullade de la Borde</t>
  </si>
  <si>
    <t>(072)-036</t>
  </si>
  <si>
    <t>R-GR</t>
  </si>
  <si>
    <t>WGS84 Lon S</t>
  </si>
  <si>
    <t>WGS84 Lat S</t>
  </si>
  <si>
    <t>WGS84 Lon D</t>
  </si>
  <si>
    <t>WGS84 Lat D</t>
  </si>
  <si>
    <t>450-4725-32-18</t>
  </si>
  <si>
    <t>002°25'43,0"E</t>
  </si>
  <si>
    <t>042°41'31,3"N</t>
  </si>
  <si>
    <t>4726 774</t>
  </si>
  <si>
    <t>042°33'21,2"N</t>
  </si>
  <si>
    <t>2449O</t>
  </si>
  <si>
    <t>002°27'36,3"E</t>
  </si>
  <si>
    <t>042°24'58,7"N</t>
  </si>
  <si>
    <t>4696 141</t>
  </si>
  <si>
    <t>FR-66-0511</t>
  </si>
  <si>
    <t>Lim</t>
  </si>
  <si>
    <t>FR-48-1030a</t>
  </si>
  <si>
    <t>Aze</t>
  </si>
  <si>
    <t>Pas de l'Aze</t>
  </si>
  <si>
    <t>2537O</t>
  </si>
  <si>
    <t>FR-66-1077</t>
  </si>
  <si>
    <t>Coullade del ~
Collada del ~</t>
  </si>
  <si>
    <t>Souil
Soll</t>
  </si>
  <si>
    <t>Coullade del Souil
Collada del Soll</t>
  </si>
  <si>
    <t>2350E</t>
  </si>
  <si>
    <t>(046)-(071)</t>
  </si>
  <si>
    <t>455-4695-06-11</t>
  </si>
  <si>
    <t>FR-66-0465d</t>
  </si>
  <si>
    <t>Taupo</t>
  </si>
  <si>
    <t>Coll de Taupo</t>
  </si>
  <si>
    <t>019-087</t>
  </si>
  <si>
    <t>FR-66-0202</t>
  </si>
  <si>
    <t>Pezilla</t>
  </si>
  <si>
    <t>Collade del ~</t>
  </si>
  <si>
    <t>Devès</t>
  </si>
  <si>
    <t>Collade del Devès</t>
  </si>
  <si>
    <t>Col d'~</t>
  </si>
  <si>
    <t>2448O</t>
  </si>
  <si>
    <t>Couillade den ~</t>
  </si>
  <si>
    <t>Pot</t>
  </si>
  <si>
    <t>Couillade den Pot</t>
  </si>
  <si>
    <t>2349O</t>
  </si>
  <si>
    <t>FR-66-0280</t>
  </si>
  <si>
    <t>Coll de las ~</t>
  </si>
  <si>
    <t>Baques</t>
  </si>
  <si>
    <t>Coll de las Baques</t>
  </si>
  <si>
    <t>013-121</t>
  </si>
  <si>
    <t>460-4735-17-03</t>
  </si>
  <si>
    <t>CV</t>
  </si>
  <si>
    <t>081-128</t>
  </si>
  <si>
    <t>465-4735-35-10</t>
  </si>
  <si>
    <t>002°36'55,7"E</t>
  </si>
  <si>
    <t>042°46'31,9"N</t>
  </si>
  <si>
    <t>4735 961</t>
  </si>
  <si>
    <t>002°32'23,0"E</t>
  </si>
  <si>
    <t>042°44'17,1"N</t>
  </si>
  <si>
    <t>4731 833</t>
  </si>
  <si>
    <t>FR-66-0580a</t>
  </si>
  <si>
    <t>FR-48-0847</t>
  </si>
  <si>
    <t>Pradal</t>
  </si>
  <si>
    <t>FR-66-0475a</t>
  </si>
  <si>
    <t>Beillou</t>
  </si>
  <si>
    <t>Coll de Beillou</t>
  </si>
  <si>
    <t>087-135</t>
  </si>
  <si>
    <t>465-4715-40-16</t>
  </si>
  <si>
    <t>002°37'19,5"E</t>
  </si>
  <si>
    <t>042°36'04,2"N</t>
  </si>
  <si>
    <t>4716 594</t>
  </si>
  <si>
    <t>FR-48-1109</t>
  </si>
  <si>
    <t>Combe</t>
  </si>
  <si>
    <t>Pas de Combe</t>
  </si>
  <si>
    <t>2638E</t>
  </si>
  <si>
    <t>149-198</t>
  </si>
  <si>
    <t>530-4940-37-29</t>
  </si>
  <si>
    <t>003°25'28,9"E</t>
  </si>
  <si>
    <t>044°38'18,0"N</t>
  </si>
  <si>
    <t>4942 864</t>
  </si>
  <si>
    <t>FR-66-0475b</t>
  </si>
  <si>
    <t>Couillade del ~</t>
  </si>
  <si>
    <t>Rantadou</t>
  </si>
  <si>
    <t>Couillade del Rantadou</t>
  </si>
  <si>
    <t>FR-66-0400</t>
  </si>
  <si>
    <t>Pas d'en ~</t>
  </si>
  <si>
    <t>Roque</t>
  </si>
  <si>
    <t>Pas d'en Roque</t>
  </si>
  <si>
    <t>(061)-187</t>
  </si>
  <si>
    <t>450-4740-44-19</t>
  </si>
  <si>
    <t>002°26'30,6"E</t>
  </si>
  <si>
    <t>042°49'41,6"N</t>
  </si>
  <si>
    <t>4741 890</t>
  </si>
  <si>
    <t>Pas de ~</t>
  </si>
  <si>
    <t>271-194</t>
  </si>
  <si>
    <t>485-4740-26-25</t>
  </si>
  <si>
    <t>FR-66-0109</t>
  </si>
  <si>
    <t>002°50'53,3"E</t>
  </si>
  <si>
    <t>4742 455</t>
  </si>
  <si>
    <t>2348E</t>
  </si>
  <si>
    <t>042°46'08,9"N</t>
  </si>
  <si>
    <t>4735 286</t>
  </si>
  <si>
    <t>Coll de la ~</t>
  </si>
  <si>
    <t>Coll de la Garbe</t>
  </si>
  <si>
    <t>FR-66-0550</t>
  </si>
  <si>
    <t>(079)-137</t>
  </si>
  <si>
    <t>450-4735-26-19</t>
  </si>
  <si>
    <t>002°25'12,7"E</t>
  </si>
  <si>
    <t>042°46'58,7"N</t>
  </si>
  <si>
    <t>4736 878</t>
  </si>
  <si>
    <t>UTM E</t>
  </si>
  <si>
    <t>UTM N</t>
  </si>
  <si>
    <t>Lon_IGN</t>
  </si>
  <si>
    <t>Lat_IGN</t>
  </si>
  <si>
    <t>003°15'08,1"E</t>
  </si>
  <si>
    <t>044°36'44,1"N</t>
  </si>
  <si>
    <t>4939 908</t>
  </si>
  <si>
    <t>475-4710-06-07</t>
  </si>
  <si>
    <t>344-H07-020-036</t>
  </si>
  <si>
    <t>002°42'11,4"E</t>
  </si>
  <si>
    <t>042°32'54,4"N</t>
  </si>
  <si>
    <t>4710 714</t>
  </si>
  <si>
    <t>FR-66-0625b</t>
  </si>
  <si>
    <t>Boule</t>
  </si>
  <si>
    <t>FR-48-1025</t>
  </si>
  <si>
    <t>Beauregard</t>
  </si>
  <si>
    <t>Col de Beauregard</t>
  </si>
  <si>
    <t>2738O</t>
  </si>
  <si>
    <t>014-082</t>
  </si>
  <si>
    <t>545-4930-38-13</t>
  </si>
  <si>
    <t>003°36'49,7"E</t>
  </si>
  <si>
    <t>044°32'01,3"N</t>
  </si>
  <si>
    <t>4931 336</t>
  </si>
  <si>
    <t>002°53'27,5"E</t>
  </si>
  <si>
    <t>FR-66-0945a</t>
  </si>
  <si>
    <t>Coll Saint-Martin</t>
  </si>
  <si>
    <t>087-104</t>
  </si>
  <si>
    <t>465-4730-42-35</t>
  </si>
  <si>
    <t>344-G06-067-065</t>
  </si>
  <si>
    <t>002°37'23,0"E</t>
  </si>
  <si>
    <t>042°45'13,5"N</t>
  </si>
  <si>
    <t>4733 540</t>
  </si>
  <si>
    <t>2640E</t>
  </si>
  <si>
    <t>Code</t>
  </si>
  <si>
    <t>FR-66-0705a</t>
  </si>
  <si>
    <t>Alzières</t>
  </si>
  <si>
    <t>Col d'Alzières</t>
  </si>
  <si>
    <t>(074)-120</t>
  </si>
  <si>
    <t>450-4735-31-02</t>
  </si>
  <si>
    <t>002°25'34,7"E</t>
  </si>
  <si>
    <t>042°46'05,2"N</t>
  </si>
  <si>
    <t>4735 224</t>
  </si>
  <si>
    <t>Borde</t>
  </si>
  <si>
    <t>Pas de l'~</t>
  </si>
  <si>
    <t>~</t>
  </si>
  <si>
    <t>Coll ~</t>
  </si>
  <si>
    <t>FR-66-0455</t>
  </si>
  <si>
    <t>Pleux</t>
  </si>
  <si>
    <t>Coll de Pleux</t>
  </si>
  <si>
    <t>092-087</t>
  </si>
  <si>
    <t>465-4730-46-18</t>
  </si>
  <si>
    <t>002°37'42,4"E</t>
  </si>
  <si>
    <t>042°44'16,9"N</t>
  </si>
  <si>
    <t>4731 792</t>
  </si>
  <si>
    <t>Coll del ~</t>
  </si>
  <si>
    <t>042°50'04,4"N</t>
  </si>
  <si>
    <t>Col de ~</t>
  </si>
  <si>
    <t>R</t>
  </si>
  <si>
    <t>S</t>
  </si>
  <si>
    <t>Diff</t>
  </si>
  <si>
    <t>Coll de Boule</t>
  </si>
  <si>
    <t>096-105</t>
  </si>
  <si>
    <t>Peyré</t>
  </si>
  <si>
    <t>Coll del Peyré</t>
  </si>
  <si>
    <t>(009)-078</t>
  </si>
  <si>
    <t>455-4730-45-10</t>
  </si>
  <si>
    <t>002°30'18,5"E</t>
  </si>
  <si>
    <t>Coll de Pezilla</t>
  </si>
  <si>
    <t>196-084</t>
  </si>
  <si>
    <t>480-4730-01-15</t>
  </si>
  <si>
    <t>002°45'22,9"E</t>
  </si>
  <si>
    <t>042°44'07,7"N</t>
  </si>
  <si>
    <t>4731 469</t>
  </si>
  <si>
    <t>460-4730-23-18</t>
  </si>
  <si>
    <t>FR-66-0281</t>
  </si>
  <si>
    <t>Maury</t>
  </si>
  <si>
    <t>Coll de Maury</t>
  </si>
  <si>
    <t>Col des ~</t>
  </si>
  <si>
    <t>Coll de ~</t>
  </si>
  <si>
    <t>FR-66-0125a</t>
  </si>
  <si>
    <t>2550E</t>
  </si>
  <si>
    <t>219-(041)</t>
  </si>
  <si>
    <t>510-4695-17-40</t>
  </si>
  <si>
    <t>344-J08-078-(042)</t>
  </si>
  <si>
    <t>003°08'33,9"E</t>
  </si>
  <si>
    <t>042°26'35,2"N</t>
  </si>
  <si>
    <t>4698 987</t>
  </si>
  <si>
    <t>FR-66-0345d</t>
  </si>
  <si>
    <t>Sarraillère</t>
  </si>
  <si>
    <t>Coll de la Sarraillère</t>
  </si>
  <si>
    <t>158-147</t>
  </si>
  <si>
    <t>475-4715-12-28</t>
  </si>
  <si>
    <t>002°42'34,6"E</t>
  </si>
  <si>
    <t>042°36'43,8"N</t>
  </si>
  <si>
    <t>4717 790</t>
  </si>
  <si>
    <t>Col de Pradal</t>
  </si>
  <si>
    <t>2536E</t>
  </si>
  <si>
    <t>198-076</t>
  </si>
  <si>
    <t>510-4970-01-06</t>
  </si>
  <si>
    <t>Pas ~</t>
  </si>
  <si>
    <t>139-140</t>
  </si>
  <si>
    <t>500-4955-41-20</t>
  </si>
  <si>
    <t>330-G06-024-063</t>
  </si>
  <si>
    <t>330-G06-028-074</t>
  </si>
  <si>
    <t>003°03'08,8"E</t>
  </si>
  <si>
    <t>044°45'58,0"N</t>
  </si>
  <si>
    <t>4956 969</t>
  </si>
  <si>
    <t>003°07'39,4"E</t>
  </si>
  <si>
    <t>Pas Redoun</t>
  </si>
  <si>
    <t>209-084</t>
  </si>
  <si>
    <t>535-4890-48-15</t>
  </si>
  <si>
    <t>003°29'54,0"E</t>
  </si>
  <si>
    <t>002°31'55,6"E</t>
  </si>
  <si>
    <t>044°10'33,2"N</t>
  </si>
  <si>
    <t>4891 530</t>
  </si>
  <si>
    <t>FR-66-0280a</t>
  </si>
  <si>
    <t>Saint-Martin</t>
  </si>
  <si>
    <t>2448E</t>
  </si>
  <si>
    <t>FR-48-1050</t>
  </si>
  <si>
    <t>Traus</t>
  </si>
  <si>
    <t>Col des Traus</t>
  </si>
  <si>
    <t>2738E</t>
  </si>
  <si>
    <t>235-036</t>
  </si>
  <si>
    <t>570-4925-09-19</t>
  </si>
  <si>
    <t>003°53'32,1"E</t>
  </si>
  <si>
    <t>044°29'32,3"N</t>
  </si>
  <si>
    <t>4926 940</t>
  </si>
  <si>
    <t>042°43'49,4"N</t>
  </si>
  <si>
    <t>4730 995</t>
  </si>
  <si>
    <t>044°53'18,0"N</t>
  </si>
  <si>
    <t>4970 554</t>
  </si>
  <si>
    <t>Coll del Cagne
Col du Cagné</t>
  </si>
  <si>
    <t>Cagne
Cagné</t>
  </si>
  <si>
    <t>Coll del ~
Col du ~</t>
  </si>
  <si>
    <t>Intitulé</t>
  </si>
  <si>
    <t>Nom</t>
  </si>
  <si>
    <t>Nom complet</t>
  </si>
  <si>
    <t>Alti</t>
  </si>
  <si>
    <t>IGN</t>
  </si>
  <si>
    <t>IGN Quad</t>
  </si>
  <si>
    <t>Coord</t>
  </si>
  <si>
    <t>TOP100</t>
  </si>
  <si>
    <t>Géoportail</t>
  </si>
  <si>
    <t>Michelin LOCAL</t>
  </si>
  <si>
    <t>Michelin DEPT</t>
  </si>
  <si>
    <t>Route</t>
  </si>
  <si>
    <t>465-4710-50-36</t>
  </si>
  <si>
    <t>R1(E), R1-2(O)</t>
  </si>
  <si>
    <t>002°38'03,1"E</t>
  </si>
  <si>
    <t>042°34'28,4"N</t>
  </si>
  <si>
    <t>4713 635</t>
  </si>
  <si>
    <t>FR-66-0855a</t>
  </si>
  <si>
    <t>Croux</t>
  </si>
  <si>
    <t>Col de la Croux</t>
  </si>
  <si>
    <t>(096)-117</t>
  </si>
  <si>
    <t>450-4730-09-49</t>
  </si>
  <si>
    <t>002°23'59,1"E</t>
  </si>
  <si>
    <t>042°45'55,7"N</t>
  </si>
  <si>
    <t>4734 946</t>
  </si>
  <si>
    <t>La Couillade</t>
  </si>
  <si>
    <t>153-076</t>
  </si>
  <si>
    <t>FR-48-1098a</t>
  </si>
  <si>
    <t>Redoun</t>
  </si>
  <si>
    <t>520-4935-00-49</t>
  </si>
  <si>
    <t>330-H07-039-071</t>
  </si>
  <si>
    <t>330-H07-045-083</t>
  </si>
  <si>
    <t>31 510 077</t>
  </si>
  <si>
    <t>31 548 767</t>
  </si>
  <si>
    <t>31 504 149</t>
  </si>
  <si>
    <t>31 520 014</t>
  </si>
  <si>
    <t>31 570 942</t>
  </si>
  <si>
    <t>31 539 835</t>
  </si>
  <si>
    <t>31 533 682</t>
  </si>
  <si>
    <t>31 547 406</t>
  </si>
  <si>
    <t>31 487 589</t>
  </si>
  <si>
    <t>31 511 739</t>
  </si>
  <si>
    <t>31 491 044</t>
  </si>
  <si>
    <t>31 480 057</t>
  </si>
  <si>
    <t>31 479 352</t>
  </si>
  <si>
    <t>31 469 153</t>
  </si>
  <si>
    <t>31 468 545</t>
  </si>
  <si>
    <t>31 476 183</t>
  </si>
  <si>
    <t>31 463 407</t>
  </si>
  <si>
    <t>31 454 379</t>
  </si>
  <si>
    <t>31 469 588</t>
  </si>
  <si>
    <t>31 462 326</t>
  </si>
  <si>
    <t>31 468 998</t>
  </si>
  <si>
    <t>31 461 720</t>
  </si>
  <si>
    <t>31 475 630</t>
  </si>
  <si>
    <t>31 452 575</t>
  </si>
  <si>
    <t>31 459 489</t>
  </si>
  <si>
    <t>31 469 980</t>
  </si>
  <si>
    <t>31 455 902</t>
  </si>
  <si>
    <t>31 453 064</t>
  </si>
  <si>
    <t>31 450 890</t>
  </si>
  <si>
    <t>31 453 195</t>
  </si>
  <si>
    <t>31 455 579</t>
  </si>
  <si>
    <t>31 439 921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</si>
</sst>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0"/>
    <numFmt numFmtId="177" formatCode="0000000"/>
    <numFmt numFmtId="178" formatCode="0.000"/>
    <numFmt numFmtId="179" formatCode="&quot;Vrai&quot;;&quot;Vrai&quot;;&quot;Faux&quot;"/>
    <numFmt numFmtId="180" formatCode="&quot;Actif&quot;;&quot;Actif&quot;;&quot;Inactif&quot;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4" fillId="6" borderId="10" xfId="57" applyNumberFormat="1" applyFont="1" applyFill="1" applyBorder="1" applyAlignment="1">
      <alignment horizontal="center" vertical="center" wrapText="1"/>
      <protection/>
    </xf>
    <xf numFmtId="0" fontId="4" fillId="6" borderId="10" xfId="57" applyNumberFormat="1" applyFont="1" applyFill="1" applyBorder="1" applyAlignment="1">
      <alignment horizontal="center" vertical="center" wrapText="1"/>
      <protection/>
    </xf>
    <xf numFmtId="0" fontId="4" fillId="23" borderId="10" xfId="57" applyNumberFormat="1" applyFont="1" applyFill="1" applyBorder="1" applyAlignment="1">
      <alignment horizontal="center" vertical="center" wrapText="1"/>
      <protection/>
    </xf>
    <xf numFmtId="49" fontId="4" fillId="23" borderId="10" xfId="57" applyNumberFormat="1" applyFont="1" applyFill="1" applyBorder="1" applyAlignment="1">
      <alignment horizontal="center" vertical="center" wrapText="1"/>
      <protection/>
    </xf>
    <xf numFmtId="176" fontId="4" fillId="6" borderId="10" xfId="57" applyNumberFormat="1" applyFont="1" applyFill="1" applyBorder="1" applyAlignment="1">
      <alignment horizontal="center" vertical="center" wrapText="1"/>
      <protection/>
    </xf>
    <xf numFmtId="177" fontId="4" fillId="6" borderId="10" xfId="57" applyNumberFormat="1" applyFont="1" applyFill="1" applyBorder="1" applyAlignment="1">
      <alignment horizontal="center" vertical="center" wrapText="1"/>
      <protection/>
    </xf>
    <xf numFmtId="176" fontId="4" fillId="23" borderId="10" xfId="5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5" fillId="23" borderId="10" xfId="57" applyNumberFormat="1" applyFont="1" applyFill="1" applyBorder="1" applyAlignment="1">
      <alignment vertical="center" wrapText="1"/>
      <protection/>
    </xf>
    <xf numFmtId="0" fontId="7" fillId="0" borderId="10" xfId="49" applyNumberFormat="1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7" applyNumberFormat="1" applyFont="1" applyFill="1" applyBorder="1" applyAlignment="1">
      <alignment horizontal="left" vertical="center" wrapText="1"/>
      <protection/>
    </xf>
    <xf numFmtId="0" fontId="6" fillId="0" borderId="10" xfId="57" applyNumberFormat="1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49" fontId="6" fillId="0" borderId="11" xfId="57" applyNumberFormat="1" applyFont="1" applyFill="1" applyBorder="1" applyAlignment="1">
      <alignment horizontal="left" vertical="center" wrapText="1"/>
      <protection/>
    </xf>
    <xf numFmtId="0" fontId="6" fillId="0" borderId="11" xfId="57" applyNumberFormat="1" applyFont="1" applyFill="1" applyBorder="1" applyAlignment="1">
      <alignment horizontal="center" vertical="center" wrapText="1"/>
      <protection/>
    </xf>
    <xf numFmtId="49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7" fillId="0" borderId="10" xfId="49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57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0" fontId="7" fillId="0" borderId="10" xfId="49" applyNumberFormat="1" applyFont="1" applyFill="1" applyBorder="1" applyAlignment="1" applyProtection="1">
      <alignment vertical="center" wrapText="1"/>
      <protection/>
    </xf>
    <xf numFmtId="177" fontId="6" fillId="0" borderId="10" xfId="57" applyNumberFormat="1" applyFont="1" applyFill="1" applyBorder="1" applyAlignment="1">
      <alignment horizontal="center" vertical="center" wrapText="1"/>
      <protection/>
    </xf>
    <xf numFmtId="178" fontId="6" fillId="0" borderId="10" xfId="0" applyNumberFormat="1" applyFont="1" applyFill="1" applyBorder="1" applyAlignment="1">
      <alignment horizontal="center" vertical="center" wrapText="1"/>
    </xf>
    <xf numFmtId="0" fontId="7" fillId="0" borderId="11" xfId="49" applyNumberFormat="1" applyFont="1" applyFill="1" applyBorder="1" applyAlignment="1">
      <alignment vertical="center" wrapText="1"/>
    </xf>
    <xf numFmtId="176" fontId="6" fillId="0" borderId="11" xfId="57" applyNumberFormat="1" applyFont="1" applyFill="1" applyBorder="1" applyAlignment="1">
      <alignment horizontal="center" vertical="center" wrapText="1"/>
      <protection/>
    </xf>
    <xf numFmtId="177" fontId="6" fillId="0" borderId="11" xfId="57" applyNumberFormat="1" applyFont="1" applyFill="1" applyBorder="1" applyAlignment="1">
      <alignment horizontal="center" vertical="center" wrapText="1"/>
      <protection/>
    </xf>
    <xf numFmtId="49" fontId="6" fillId="0" borderId="12" xfId="57" applyNumberFormat="1" applyFont="1" applyFill="1" applyBorder="1" applyAlignment="1">
      <alignment horizontal="center" vertical="center" wrapText="1"/>
      <protection/>
    </xf>
    <xf numFmtId="49" fontId="6" fillId="0" borderId="12" xfId="57" applyNumberFormat="1" applyFont="1" applyFill="1" applyBorder="1" applyAlignment="1">
      <alignment horizontal="left" vertical="center" wrapText="1"/>
      <protection/>
    </xf>
    <xf numFmtId="0" fontId="6" fillId="0" borderId="12" xfId="57" applyNumberFormat="1" applyFont="1" applyFill="1" applyBorder="1" applyAlignment="1">
      <alignment horizontal="center" vertical="center" wrapText="1"/>
      <protection/>
    </xf>
    <xf numFmtId="176" fontId="6" fillId="0" borderId="12" xfId="57" applyNumberFormat="1" applyFont="1" applyFill="1" applyBorder="1" applyAlignment="1">
      <alignment horizontal="center" vertical="center" wrapText="1"/>
      <protection/>
    </xf>
    <xf numFmtId="177" fontId="6" fillId="0" borderId="12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_Feuil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3"/>
  <sheetViews>
    <sheetView tabSelected="1" zoomScalePageLayoutView="0" workbookViewId="0" topLeftCell="A1">
      <selection activeCell="L44" sqref="L44"/>
    </sheetView>
  </sheetViews>
  <sheetFormatPr defaultColWidth="11.421875" defaultRowHeight="12.75"/>
  <cols>
    <col min="1" max="1" width="11.00390625" style="15" bestFit="1" customWidth="1"/>
    <col min="2" max="2" width="13.00390625" style="15" bestFit="1" customWidth="1"/>
    <col min="3" max="3" width="10.421875" style="15" bestFit="1" customWidth="1"/>
    <col min="4" max="4" width="18.140625" style="15" bestFit="1" customWidth="1"/>
    <col min="5" max="5" width="5.00390625" style="15" bestFit="1" customWidth="1"/>
    <col min="6" max="6" width="3.57421875" style="15" bestFit="1" customWidth="1"/>
    <col min="7" max="7" width="6.28125" style="15" bestFit="1" customWidth="1"/>
    <col min="8" max="8" width="9.00390625" style="15" bestFit="1" customWidth="1"/>
    <col min="9" max="9" width="12.7109375" style="15" bestFit="1" customWidth="1"/>
    <col min="10" max="10" width="11.00390625" style="11" bestFit="1" customWidth="1"/>
    <col min="11" max="12" width="14.7109375" style="15" bestFit="1" customWidth="1"/>
    <col min="13" max="13" width="12.421875" style="15" bestFit="1" customWidth="1"/>
    <col min="14" max="14" width="3.57421875" style="15" bestFit="1" customWidth="1"/>
    <col min="15" max="15" width="4.00390625" style="15" bestFit="1" customWidth="1"/>
    <col min="16" max="16" width="11.28125" style="15" bestFit="1" customWidth="1"/>
    <col min="17" max="17" width="11.421875" style="15" customWidth="1"/>
    <col min="18" max="18" width="11.140625" style="15" bestFit="1" customWidth="1"/>
    <col min="19" max="19" width="10.57421875" style="15" bestFit="1" customWidth="1"/>
    <col min="20" max="20" width="9.28125" style="15" bestFit="1" customWidth="1"/>
    <col min="21" max="21" width="8.00390625" style="15" bestFit="1" customWidth="1"/>
    <col min="22" max="22" width="8.57421875" style="15" bestFit="1" customWidth="1"/>
    <col min="23" max="23" width="8.8515625" style="15" bestFit="1" customWidth="1"/>
  </cols>
  <sheetData>
    <row r="1" spans="1:23" ht="22.5">
      <c r="A1" s="1" t="s">
        <v>199</v>
      </c>
      <c r="B1" s="1" t="s">
        <v>300</v>
      </c>
      <c r="C1" s="1" t="s">
        <v>301</v>
      </c>
      <c r="D1" s="1" t="s">
        <v>302</v>
      </c>
      <c r="E1" s="2" t="s">
        <v>303</v>
      </c>
      <c r="F1" s="3" t="s">
        <v>304</v>
      </c>
      <c r="G1" s="4" t="s">
        <v>305</v>
      </c>
      <c r="H1" s="4" t="s">
        <v>306</v>
      </c>
      <c r="I1" s="4" t="s">
        <v>307</v>
      </c>
      <c r="J1" s="9" t="s">
        <v>308</v>
      </c>
      <c r="K1" s="4" t="s">
        <v>309</v>
      </c>
      <c r="L1" s="4" t="s">
        <v>310</v>
      </c>
      <c r="M1" s="1" t="s">
        <v>311</v>
      </c>
      <c r="N1" s="2" t="s">
        <v>225</v>
      </c>
      <c r="O1" s="1" t="s">
        <v>74</v>
      </c>
      <c r="P1" s="1" t="s">
        <v>60</v>
      </c>
      <c r="Q1" s="1" t="s">
        <v>61</v>
      </c>
      <c r="R1" s="5" t="s">
        <v>62</v>
      </c>
      <c r="S1" s="5" t="s">
        <v>63</v>
      </c>
      <c r="T1" s="1" t="s">
        <v>166</v>
      </c>
      <c r="U1" s="6" t="s">
        <v>167</v>
      </c>
      <c r="V1" s="7" t="s">
        <v>168</v>
      </c>
      <c r="W1" s="7" t="s">
        <v>169</v>
      </c>
    </row>
    <row r="2" spans="1:23" ht="12" customHeight="1">
      <c r="A2" s="16" t="s">
        <v>117</v>
      </c>
      <c r="B2" s="16" t="s">
        <v>222</v>
      </c>
      <c r="C2" s="16" t="s">
        <v>118</v>
      </c>
      <c r="D2" s="16" t="s">
        <v>261</v>
      </c>
      <c r="E2" s="17">
        <v>847</v>
      </c>
      <c r="F2" s="17">
        <v>49</v>
      </c>
      <c r="G2" s="18" t="s">
        <v>262</v>
      </c>
      <c r="H2" s="18" t="s">
        <v>263</v>
      </c>
      <c r="I2" s="18" t="s">
        <v>264</v>
      </c>
      <c r="J2" s="26" t="str">
        <f>HYPERLINK("http://www.centcols.org/util/geo/visuGP.php?c=48084700","FR-48-0847")</f>
        <v>FR-48-0847</v>
      </c>
      <c r="K2" s="18"/>
      <c r="L2" s="18"/>
      <c r="M2" s="16" t="s">
        <v>223</v>
      </c>
      <c r="N2" s="17">
        <v>35</v>
      </c>
      <c r="O2" s="18"/>
      <c r="P2" s="18" t="s">
        <v>273</v>
      </c>
      <c r="Q2" s="18" t="s">
        <v>295</v>
      </c>
      <c r="R2" s="27">
        <v>3.127604902555075</v>
      </c>
      <c r="S2" s="28">
        <v>44.88833394442314</v>
      </c>
      <c r="T2" s="18" t="s">
        <v>332</v>
      </c>
      <c r="U2" s="29" t="s">
        <v>296</v>
      </c>
      <c r="V2" s="27">
        <v>0.8789100208603497</v>
      </c>
      <c r="W2" s="27">
        <v>49.87595363996977</v>
      </c>
    </row>
    <row r="3" spans="1:23" s="12" customFormat="1" ht="12" customHeight="1">
      <c r="A3" s="19" t="s">
        <v>180</v>
      </c>
      <c r="B3" s="19" t="s">
        <v>222</v>
      </c>
      <c r="C3" s="19" t="s">
        <v>181</v>
      </c>
      <c r="D3" s="19" t="s">
        <v>182</v>
      </c>
      <c r="E3" s="20">
        <v>1025</v>
      </c>
      <c r="F3" s="20">
        <v>59</v>
      </c>
      <c r="G3" s="21" t="s">
        <v>183</v>
      </c>
      <c r="H3" s="21" t="s">
        <v>184</v>
      </c>
      <c r="I3" s="21" t="s">
        <v>185</v>
      </c>
      <c r="J3" s="30" t="str">
        <f>HYPERLINK("http://www.centcols.org/util/geo/visuGP.php?c=48102500","FR-48-1025")</f>
        <v>FR-48-1025</v>
      </c>
      <c r="K3" s="21"/>
      <c r="L3" s="21"/>
      <c r="M3" s="19" t="s">
        <v>223</v>
      </c>
      <c r="N3" s="20">
        <v>35</v>
      </c>
      <c r="O3" s="21"/>
      <c r="P3" s="21" t="s">
        <v>186</v>
      </c>
      <c r="Q3" s="21" t="s">
        <v>187</v>
      </c>
      <c r="R3" s="28">
        <v>3.61379375291362</v>
      </c>
      <c r="S3" s="28">
        <v>44.533698259395486</v>
      </c>
      <c r="T3" s="21" t="s">
        <v>333</v>
      </c>
      <c r="U3" s="31" t="s">
        <v>188</v>
      </c>
      <c r="V3" s="28">
        <v>1.419091819019553</v>
      </c>
      <c r="W3" s="32">
        <v>49.481903142257806</v>
      </c>
    </row>
    <row r="4" spans="1:23" s="13" customFormat="1" ht="12" customHeight="1">
      <c r="A4" s="16" t="s">
        <v>75</v>
      </c>
      <c r="B4" s="16" t="s">
        <v>209</v>
      </c>
      <c r="C4" s="16" t="s">
        <v>76</v>
      </c>
      <c r="D4" s="16" t="s">
        <v>77</v>
      </c>
      <c r="E4" s="17">
        <v>1030</v>
      </c>
      <c r="F4" s="17">
        <v>58</v>
      </c>
      <c r="G4" s="18" t="s">
        <v>78</v>
      </c>
      <c r="H4" s="18" t="s">
        <v>266</v>
      </c>
      <c r="I4" s="18" t="s">
        <v>267</v>
      </c>
      <c r="J4" s="26" t="str">
        <f>HYPERLINK("http://www.centcols.org/util/geo/visuGP.php?c=48103001","FR-48-1030a")</f>
        <v>FR-48-1030a</v>
      </c>
      <c r="K4" s="18" t="s">
        <v>268</v>
      </c>
      <c r="L4" s="18" t="s">
        <v>269</v>
      </c>
      <c r="M4" s="16" t="s">
        <v>107</v>
      </c>
      <c r="N4" s="17">
        <v>0</v>
      </c>
      <c r="O4" s="18"/>
      <c r="P4" s="18" t="s">
        <v>270</v>
      </c>
      <c r="Q4" s="18" t="s">
        <v>271</v>
      </c>
      <c r="R4" s="27">
        <v>3.0524327423024444</v>
      </c>
      <c r="S4" s="28">
        <v>44.76609767041405</v>
      </c>
      <c r="T4" s="18" t="s">
        <v>334</v>
      </c>
      <c r="U4" s="29" t="s">
        <v>272</v>
      </c>
      <c r="V4" s="27">
        <v>0.7953853655640087</v>
      </c>
      <c r="W4" s="27">
        <v>49.74013342395429</v>
      </c>
    </row>
    <row r="5" spans="1:23" s="12" customFormat="1" ht="12.75" customHeight="1">
      <c r="A5" s="16" t="s">
        <v>17</v>
      </c>
      <c r="B5" s="16" t="s">
        <v>209</v>
      </c>
      <c r="C5" s="16" t="s">
        <v>18</v>
      </c>
      <c r="D5" s="16" t="s">
        <v>19</v>
      </c>
      <c r="E5" s="17">
        <v>1035</v>
      </c>
      <c r="F5" s="17">
        <v>58</v>
      </c>
      <c r="G5" s="18" t="s">
        <v>20</v>
      </c>
      <c r="H5" s="18" t="s">
        <v>21</v>
      </c>
      <c r="I5" s="18" t="s">
        <v>329</v>
      </c>
      <c r="J5" s="26" t="str">
        <f>HYPERLINK("http://www.centcols.org/util/geo/visuGP.php?c=48103500","FR-48-1035")</f>
        <v>FR-48-1035</v>
      </c>
      <c r="K5" s="18" t="s">
        <v>330</v>
      </c>
      <c r="L5" s="18" t="s">
        <v>331</v>
      </c>
      <c r="M5" s="16" t="s">
        <v>107</v>
      </c>
      <c r="N5" s="17">
        <v>0</v>
      </c>
      <c r="O5" s="18"/>
      <c r="P5" s="18" t="s">
        <v>170</v>
      </c>
      <c r="Q5" s="18" t="s">
        <v>171</v>
      </c>
      <c r="R5" s="27">
        <v>3.252244353682434</v>
      </c>
      <c r="S5" s="28">
        <v>44.61224787061543</v>
      </c>
      <c r="T5" s="18" t="s">
        <v>335</v>
      </c>
      <c r="U5" s="29" t="s">
        <v>172</v>
      </c>
      <c r="V5" s="27">
        <v>1.0173874952020419</v>
      </c>
      <c r="W5" s="27">
        <v>49.569184325492195</v>
      </c>
    </row>
    <row r="6" spans="1:23" ht="12" customHeight="1">
      <c r="A6" s="19" t="s">
        <v>284</v>
      </c>
      <c r="B6" s="19" t="s">
        <v>243</v>
      </c>
      <c r="C6" s="19" t="s">
        <v>285</v>
      </c>
      <c r="D6" s="19" t="s">
        <v>286</v>
      </c>
      <c r="E6" s="20">
        <v>1050</v>
      </c>
      <c r="F6" s="20">
        <v>59</v>
      </c>
      <c r="G6" s="21" t="s">
        <v>287</v>
      </c>
      <c r="H6" s="21" t="s">
        <v>288</v>
      </c>
      <c r="I6" s="21" t="s">
        <v>289</v>
      </c>
      <c r="J6" s="30" t="str">
        <f>HYPERLINK("http://www.centcols.org/util/geo/visuGP.php?c=48105000","FR-48-1050")</f>
        <v>FR-48-1050</v>
      </c>
      <c r="K6" s="21"/>
      <c r="L6" s="21"/>
      <c r="M6" s="19" t="s">
        <v>223</v>
      </c>
      <c r="N6" s="20">
        <v>35</v>
      </c>
      <c r="O6" s="21"/>
      <c r="P6" s="21" t="s">
        <v>290</v>
      </c>
      <c r="Q6" s="21" t="s">
        <v>291</v>
      </c>
      <c r="R6" s="28">
        <v>3.892259867123175</v>
      </c>
      <c r="S6" s="28">
        <v>44.4922926761309</v>
      </c>
      <c r="T6" s="21" t="s">
        <v>336</v>
      </c>
      <c r="U6" s="31" t="s">
        <v>292</v>
      </c>
      <c r="V6" s="28">
        <v>1.7284835906716278</v>
      </c>
      <c r="W6" s="32">
        <v>49.43589408813571</v>
      </c>
    </row>
    <row r="7" spans="1:23" ht="11.25" customHeight="1">
      <c r="A7" s="16" t="s">
        <v>327</v>
      </c>
      <c r="B7" s="16" t="s">
        <v>265</v>
      </c>
      <c r="C7" s="16" t="s">
        <v>328</v>
      </c>
      <c r="D7" s="16" t="s">
        <v>274</v>
      </c>
      <c r="E7" s="17">
        <v>1098</v>
      </c>
      <c r="F7" s="17">
        <v>58</v>
      </c>
      <c r="G7" s="18" t="s">
        <v>198</v>
      </c>
      <c r="H7" s="18" t="s">
        <v>275</v>
      </c>
      <c r="I7" s="18" t="s">
        <v>276</v>
      </c>
      <c r="J7" s="26" t="str">
        <f>HYPERLINK("http://www.centcols.org/util/geo/visuGP.php?c=48109801","FR-48-1098a")</f>
        <v>FR-48-1098a</v>
      </c>
      <c r="K7" s="18"/>
      <c r="L7" s="18"/>
      <c r="M7" s="16" t="s">
        <v>59</v>
      </c>
      <c r="N7" s="17">
        <v>35</v>
      </c>
      <c r="O7" s="18"/>
      <c r="P7" s="18" t="s">
        <v>277</v>
      </c>
      <c r="Q7" s="18" t="s">
        <v>279</v>
      </c>
      <c r="R7" s="27">
        <v>3.498329160708154</v>
      </c>
      <c r="S7" s="28">
        <v>44.175891837780576</v>
      </c>
      <c r="T7" s="18" t="s">
        <v>337</v>
      </c>
      <c r="U7" s="29" t="s">
        <v>280</v>
      </c>
      <c r="V7" s="27">
        <v>1.290797660718232</v>
      </c>
      <c r="W7" s="27">
        <v>49.084334993611606</v>
      </c>
    </row>
    <row r="8" spans="1:23" ht="12" customHeight="1">
      <c r="A8" s="19" t="s">
        <v>127</v>
      </c>
      <c r="B8" s="19" t="s">
        <v>149</v>
      </c>
      <c r="C8" s="19" t="s">
        <v>128</v>
      </c>
      <c r="D8" s="19" t="s">
        <v>129</v>
      </c>
      <c r="E8" s="20">
        <v>1109</v>
      </c>
      <c r="F8" s="20">
        <v>58</v>
      </c>
      <c r="G8" s="21" t="s">
        <v>130</v>
      </c>
      <c r="H8" s="21" t="s">
        <v>131</v>
      </c>
      <c r="I8" s="21" t="s">
        <v>132</v>
      </c>
      <c r="J8" s="30" t="str">
        <f>HYPERLINK("http://www.centcols.org/util/geo/visuGP.php?c=48110900","FR-48-1109")</f>
        <v>FR-48-1109</v>
      </c>
      <c r="K8" s="21"/>
      <c r="L8" s="21"/>
      <c r="M8" s="19" t="s">
        <v>223</v>
      </c>
      <c r="N8" s="20">
        <v>35</v>
      </c>
      <c r="O8" s="21"/>
      <c r="P8" s="21" t="s">
        <v>133</v>
      </c>
      <c r="Q8" s="21" t="s">
        <v>134</v>
      </c>
      <c r="R8" s="28">
        <v>3.424685353188114</v>
      </c>
      <c r="S8" s="28">
        <v>44.63834308833308</v>
      </c>
      <c r="T8" s="21" t="s">
        <v>338</v>
      </c>
      <c r="U8" s="31" t="s">
        <v>135</v>
      </c>
      <c r="V8" s="28">
        <v>1.2089815519952467</v>
      </c>
      <c r="W8" s="32">
        <v>49.598178165941036</v>
      </c>
    </row>
    <row r="9" spans="1:23" ht="12" customHeight="1">
      <c r="A9" s="19" t="s">
        <v>22</v>
      </c>
      <c r="B9" s="19" t="s">
        <v>265</v>
      </c>
      <c r="C9" s="19" t="s">
        <v>23</v>
      </c>
      <c r="D9" s="19" t="s">
        <v>24</v>
      </c>
      <c r="E9" s="20">
        <v>1182</v>
      </c>
      <c r="F9" s="20">
        <v>50</v>
      </c>
      <c r="G9" s="21" t="s">
        <v>25</v>
      </c>
      <c r="H9" s="21" t="s">
        <v>26</v>
      </c>
      <c r="I9" s="21" t="s">
        <v>27</v>
      </c>
      <c r="J9" s="30" t="str">
        <f>HYPERLINK("http://www.centcols.org/util/geo/visuGP.php?c=48118200","FR-48-1182")</f>
        <v>FR-48-1182</v>
      </c>
      <c r="K9" s="21"/>
      <c r="L9" s="21"/>
      <c r="M9" s="19" t="s">
        <v>223</v>
      </c>
      <c r="N9" s="20">
        <v>35</v>
      </c>
      <c r="O9" s="21"/>
      <c r="P9" s="21" t="s">
        <v>28</v>
      </c>
      <c r="Q9" s="21" t="s">
        <v>29</v>
      </c>
      <c r="R9" s="28">
        <v>3.6001011411944845</v>
      </c>
      <c r="S9" s="28">
        <v>44.8674255444452</v>
      </c>
      <c r="T9" s="21" t="s">
        <v>339</v>
      </c>
      <c r="U9" s="31" t="s">
        <v>30</v>
      </c>
      <c r="V9" s="28">
        <v>1.403887155078759</v>
      </c>
      <c r="W9" s="32">
        <v>49.85271798972256</v>
      </c>
    </row>
    <row r="10" spans="1:23" s="8" customFormat="1" ht="12" customHeight="1">
      <c r="A10" s="19" t="s">
        <v>152</v>
      </c>
      <c r="B10" s="19" t="s">
        <v>92</v>
      </c>
      <c r="C10" s="19" t="s">
        <v>93</v>
      </c>
      <c r="D10" s="19" t="s">
        <v>94</v>
      </c>
      <c r="E10" s="20">
        <v>109</v>
      </c>
      <c r="F10" s="20">
        <v>72</v>
      </c>
      <c r="G10" s="21" t="s">
        <v>283</v>
      </c>
      <c r="H10" s="21" t="s">
        <v>150</v>
      </c>
      <c r="I10" s="21" t="s">
        <v>151</v>
      </c>
      <c r="J10" s="10" t="str">
        <f>HYPERLINK("http://www.centcols.org/util/geo/visuGP.php?c=66010900","FR-66-0109")</f>
        <v>FR-66-0109</v>
      </c>
      <c r="K10" s="21"/>
      <c r="L10" s="21"/>
      <c r="M10" s="19" t="s">
        <v>223</v>
      </c>
      <c r="N10" s="20">
        <v>35</v>
      </c>
      <c r="O10" s="21"/>
      <c r="P10" s="21" t="s">
        <v>153</v>
      </c>
      <c r="Q10" s="21" t="s">
        <v>221</v>
      </c>
      <c r="R10" s="28">
        <v>2.8481455079009215</v>
      </c>
      <c r="S10" s="28">
        <v>42.834561939231904</v>
      </c>
      <c r="T10" s="21" t="s">
        <v>340</v>
      </c>
      <c r="U10" s="31" t="s">
        <v>154</v>
      </c>
      <c r="V10" s="28">
        <v>0.5683756178010216</v>
      </c>
      <c r="W10" s="28">
        <v>47.59394232515662</v>
      </c>
    </row>
    <row r="11" spans="1:23" s="12" customFormat="1" ht="22.5">
      <c r="A11" s="19" t="s">
        <v>245</v>
      </c>
      <c r="B11" s="19" t="s">
        <v>299</v>
      </c>
      <c r="C11" s="19" t="s">
        <v>298</v>
      </c>
      <c r="D11" s="19" t="s">
        <v>297</v>
      </c>
      <c r="E11" s="20">
        <v>125</v>
      </c>
      <c r="F11" s="20">
        <v>72</v>
      </c>
      <c r="G11" s="21" t="s">
        <v>246</v>
      </c>
      <c r="H11" s="21" t="s">
        <v>247</v>
      </c>
      <c r="I11" s="21" t="s">
        <v>248</v>
      </c>
      <c r="J11" s="10" t="str">
        <f>HYPERLINK("http://www.centcols.org/util/geo/visuGP.php?c=66012501","FR-66-0125a")</f>
        <v>FR-66-0125a</v>
      </c>
      <c r="K11" s="21" t="s">
        <v>249</v>
      </c>
      <c r="L11" s="21" t="s">
        <v>249</v>
      </c>
      <c r="M11" s="19" t="s">
        <v>107</v>
      </c>
      <c r="N11" s="20">
        <v>0</v>
      </c>
      <c r="O11" s="21"/>
      <c r="P11" s="21" t="s">
        <v>250</v>
      </c>
      <c r="Q11" s="21" t="s">
        <v>251</v>
      </c>
      <c r="R11" s="28">
        <v>3.1427455773305444</v>
      </c>
      <c r="S11" s="28">
        <v>42.44311685559894</v>
      </c>
      <c r="T11" s="21" t="s">
        <v>341</v>
      </c>
      <c r="U11" s="31" t="s">
        <v>252</v>
      </c>
      <c r="V11" s="28">
        <v>0.8956890904273566</v>
      </c>
      <c r="W11" s="28">
        <v>47.15898864733067</v>
      </c>
    </row>
    <row r="12" spans="1:23" s="8" customFormat="1" ht="12" customHeight="1">
      <c r="A12" s="19" t="s">
        <v>49</v>
      </c>
      <c r="B12" s="19" t="s">
        <v>220</v>
      </c>
      <c r="C12" s="19" t="s">
        <v>50</v>
      </c>
      <c r="D12" s="19" t="s">
        <v>51</v>
      </c>
      <c r="E12" s="20">
        <v>155</v>
      </c>
      <c r="F12" s="20">
        <v>72</v>
      </c>
      <c r="G12" s="21" t="s">
        <v>52</v>
      </c>
      <c r="H12" s="21" t="s">
        <v>53</v>
      </c>
      <c r="I12" s="21" t="s">
        <v>54</v>
      </c>
      <c r="J12" s="10" t="str">
        <f>HYPERLINK("http://www.centcols.org/util/geo/visuGP.php?c=66015500","FR-66-0155")</f>
        <v>FR-66-0155</v>
      </c>
      <c r="K12" s="21" t="s">
        <v>7</v>
      </c>
      <c r="L12" s="21" t="s">
        <v>7</v>
      </c>
      <c r="M12" s="19" t="s">
        <v>55</v>
      </c>
      <c r="N12" s="20">
        <v>0</v>
      </c>
      <c r="O12" s="21"/>
      <c r="P12" s="21" t="s">
        <v>189</v>
      </c>
      <c r="Q12" s="21" t="s">
        <v>8</v>
      </c>
      <c r="R12" s="28">
        <v>2.890974533958925</v>
      </c>
      <c r="S12" s="28">
        <v>42.518187337065925</v>
      </c>
      <c r="T12" s="21" t="s">
        <v>342</v>
      </c>
      <c r="U12" s="31" t="s">
        <v>9</v>
      </c>
      <c r="V12" s="28">
        <v>0.6159555909347953</v>
      </c>
      <c r="W12" s="28">
        <v>47.242404377958664</v>
      </c>
    </row>
    <row r="13" spans="1:23" s="12" customFormat="1" ht="12.75" customHeight="1">
      <c r="A13" s="19" t="s">
        <v>90</v>
      </c>
      <c r="B13" s="19" t="s">
        <v>244</v>
      </c>
      <c r="C13" s="19" t="s">
        <v>91</v>
      </c>
      <c r="D13" s="19" t="s">
        <v>233</v>
      </c>
      <c r="E13" s="20">
        <v>202</v>
      </c>
      <c r="F13" s="20">
        <v>72</v>
      </c>
      <c r="G13" s="21" t="s">
        <v>283</v>
      </c>
      <c r="H13" s="21" t="s">
        <v>234</v>
      </c>
      <c r="I13" s="21" t="s">
        <v>235</v>
      </c>
      <c r="J13" s="30" t="str">
        <f>HYPERLINK("http://www.centcols.org/util/geo/visuGP.php?c=66020200","FR-66-0202")</f>
        <v>FR-66-0202</v>
      </c>
      <c r="K13" s="21"/>
      <c r="L13" s="21"/>
      <c r="M13" s="19" t="s">
        <v>223</v>
      </c>
      <c r="N13" s="20">
        <v>35</v>
      </c>
      <c r="O13" s="21"/>
      <c r="P13" s="21" t="s">
        <v>236</v>
      </c>
      <c r="Q13" s="21" t="s">
        <v>237</v>
      </c>
      <c r="R13" s="28">
        <v>2.756372238691134</v>
      </c>
      <c r="S13" s="28">
        <v>42.73547649719813</v>
      </c>
      <c r="T13" s="21" t="s">
        <v>343</v>
      </c>
      <c r="U13" s="31" t="s">
        <v>238</v>
      </c>
      <c r="V13" s="28">
        <v>0.4664060325263985</v>
      </c>
      <c r="W13" s="28">
        <v>47.4838453814772</v>
      </c>
    </row>
    <row r="14" spans="1:23" s="12" customFormat="1" ht="12.75" customHeight="1">
      <c r="A14" s="19" t="s">
        <v>101</v>
      </c>
      <c r="B14" s="19" t="s">
        <v>102</v>
      </c>
      <c r="C14" s="19" t="s">
        <v>103</v>
      </c>
      <c r="D14" s="19" t="s">
        <v>104</v>
      </c>
      <c r="E14" s="20">
        <v>280</v>
      </c>
      <c r="F14" s="20">
        <v>72</v>
      </c>
      <c r="G14" s="21" t="s">
        <v>0</v>
      </c>
      <c r="H14" s="21" t="s">
        <v>1</v>
      </c>
      <c r="I14" s="21" t="s">
        <v>2</v>
      </c>
      <c r="J14" s="10" t="str">
        <f>HYPERLINK("http://www.centcols.org/util/geo/visuGP.php?c=66028000","FR-66-0280")</f>
        <v>FR-66-0280</v>
      </c>
      <c r="K14" s="21" t="s">
        <v>3</v>
      </c>
      <c r="L14" s="21" t="s">
        <v>3</v>
      </c>
      <c r="M14" s="19" t="s">
        <v>4</v>
      </c>
      <c r="N14" s="20">
        <v>0</v>
      </c>
      <c r="O14" s="21"/>
      <c r="P14" s="21" t="s">
        <v>5</v>
      </c>
      <c r="Q14" s="21" t="s">
        <v>68</v>
      </c>
      <c r="R14" s="28">
        <v>2.7484745532786308</v>
      </c>
      <c r="S14" s="28">
        <v>42.555880605169214</v>
      </c>
      <c r="T14" s="21" t="s">
        <v>344</v>
      </c>
      <c r="U14" s="31" t="s">
        <v>6</v>
      </c>
      <c r="V14" s="28">
        <v>0.45762700919510185</v>
      </c>
      <c r="W14" s="28">
        <v>47.284288886486834</v>
      </c>
    </row>
    <row r="15" spans="1:23" s="12" customFormat="1" ht="12.75" customHeight="1">
      <c r="A15" s="19" t="s">
        <v>281</v>
      </c>
      <c r="B15" s="19" t="s">
        <v>211</v>
      </c>
      <c r="C15" s="19" t="s">
        <v>282</v>
      </c>
      <c r="D15" s="19" t="s">
        <v>191</v>
      </c>
      <c r="E15" s="20">
        <v>280</v>
      </c>
      <c r="F15" s="20">
        <v>72</v>
      </c>
      <c r="G15" s="21" t="s">
        <v>96</v>
      </c>
      <c r="H15" s="21" t="s">
        <v>192</v>
      </c>
      <c r="I15" s="21" t="s">
        <v>193</v>
      </c>
      <c r="J15" s="10" t="str">
        <f>HYPERLINK("http://www.centcols.org/util/geo/visuGP.php?c=66028001","FR-66-0280a")</f>
        <v>FR-66-0280a</v>
      </c>
      <c r="K15" s="21" t="s">
        <v>194</v>
      </c>
      <c r="L15" s="21" t="s">
        <v>194</v>
      </c>
      <c r="M15" s="19" t="s">
        <v>107</v>
      </c>
      <c r="N15" s="20">
        <v>0</v>
      </c>
      <c r="O15" s="21"/>
      <c r="P15" s="21" t="s">
        <v>195</v>
      </c>
      <c r="Q15" s="21" t="s">
        <v>196</v>
      </c>
      <c r="R15" s="28">
        <v>2.6230525587796554</v>
      </c>
      <c r="S15" s="28">
        <v>42.753759304231096</v>
      </c>
      <c r="T15" s="21" t="s">
        <v>345</v>
      </c>
      <c r="U15" s="31" t="s">
        <v>197</v>
      </c>
      <c r="V15" s="28">
        <v>0.3182772084202086</v>
      </c>
      <c r="W15" s="28">
        <v>47.50416186744342</v>
      </c>
    </row>
    <row r="16" spans="1:23" s="12" customFormat="1" ht="12" customHeight="1">
      <c r="A16" s="19" t="s">
        <v>240</v>
      </c>
      <c r="B16" s="19" t="s">
        <v>244</v>
      </c>
      <c r="C16" s="19" t="s">
        <v>241</v>
      </c>
      <c r="D16" s="19" t="s">
        <v>242</v>
      </c>
      <c r="E16" s="20">
        <v>281</v>
      </c>
      <c r="F16" s="20">
        <v>72</v>
      </c>
      <c r="G16" s="21" t="s">
        <v>96</v>
      </c>
      <c r="H16" s="21" t="s">
        <v>108</v>
      </c>
      <c r="I16" s="21" t="s">
        <v>109</v>
      </c>
      <c r="J16" s="10" t="str">
        <f>HYPERLINK("http://www.centcols.org/util/geo/visuGP.php?c=66028100","FR-66-0281")</f>
        <v>FR-66-0281</v>
      </c>
      <c r="K16" s="21"/>
      <c r="L16" s="21"/>
      <c r="M16" s="19" t="s">
        <v>59</v>
      </c>
      <c r="N16" s="20">
        <v>35</v>
      </c>
      <c r="O16" s="21"/>
      <c r="P16" s="21" t="s">
        <v>110</v>
      </c>
      <c r="Q16" s="21" t="s">
        <v>111</v>
      </c>
      <c r="R16" s="28">
        <v>2.6154856426933204</v>
      </c>
      <c r="S16" s="28">
        <v>42.77553659628209</v>
      </c>
      <c r="T16" s="21" t="s">
        <v>346</v>
      </c>
      <c r="U16" s="31" t="s">
        <v>112</v>
      </c>
      <c r="V16" s="28">
        <v>0.30987023853873713</v>
      </c>
      <c r="W16" s="28">
        <v>47.52835956968834</v>
      </c>
    </row>
    <row r="17" spans="1:23" ht="12.75" customHeight="1">
      <c r="A17" s="19" t="s">
        <v>253</v>
      </c>
      <c r="B17" s="19" t="s">
        <v>158</v>
      </c>
      <c r="C17" s="19" t="s">
        <v>254</v>
      </c>
      <c r="D17" s="19" t="s">
        <v>255</v>
      </c>
      <c r="E17" s="20">
        <v>345</v>
      </c>
      <c r="F17" s="20">
        <v>72</v>
      </c>
      <c r="G17" s="21" t="s">
        <v>0</v>
      </c>
      <c r="H17" s="21" t="s">
        <v>256</v>
      </c>
      <c r="I17" s="21" t="s">
        <v>257</v>
      </c>
      <c r="J17" s="10" t="str">
        <f>HYPERLINK("http://www.centcols.org/util/geo/visuGP.php?c=66034504","FR-66-0345d")</f>
        <v>FR-66-0345d</v>
      </c>
      <c r="K17" s="21"/>
      <c r="L17" s="21"/>
      <c r="M17" s="19" t="s">
        <v>224</v>
      </c>
      <c r="N17" s="20">
        <v>99</v>
      </c>
      <c r="O17" s="21"/>
      <c r="P17" s="21" t="s">
        <v>258</v>
      </c>
      <c r="Q17" s="21" t="s">
        <v>259</v>
      </c>
      <c r="R17" s="28">
        <v>2.7096169879675784</v>
      </c>
      <c r="S17" s="28">
        <v>42.61217950492364</v>
      </c>
      <c r="T17" s="21" t="s">
        <v>347</v>
      </c>
      <c r="U17" s="31" t="s">
        <v>260</v>
      </c>
      <c r="V17" s="28">
        <v>0.4144542199165239</v>
      </c>
      <c r="W17" s="28">
        <v>47.346845622333326</v>
      </c>
    </row>
    <row r="18" spans="1:23" s="12" customFormat="1" ht="12" customHeight="1">
      <c r="A18" s="22" t="s">
        <v>41</v>
      </c>
      <c r="B18" s="22" t="s">
        <v>211</v>
      </c>
      <c r="C18" s="22" t="s">
        <v>42</v>
      </c>
      <c r="D18" s="22" t="s">
        <v>43</v>
      </c>
      <c r="E18" s="23">
        <v>364</v>
      </c>
      <c r="F18" s="23">
        <v>72</v>
      </c>
      <c r="G18" s="24" t="s">
        <v>96</v>
      </c>
      <c r="H18" s="24" t="s">
        <v>44</v>
      </c>
      <c r="I18" s="24" t="s">
        <v>45</v>
      </c>
      <c r="J18" s="33" t="str">
        <f>HYPERLINK("http://www.centcols.org/util/geo/visuGP.php?c=66036400","FR-66-0364")</f>
        <v>FR-66-0364</v>
      </c>
      <c r="K18" s="24"/>
      <c r="L18" s="24"/>
      <c r="M18" s="22" t="s">
        <v>59</v>
      </c>
      <c r="N18" s="23">
        <v>35</v>
      </c>
      <c r="O18" s="24"/>
      <c r="P18" s="24" t="s">
        <v>46</v>
      </c>
      <c r="Q18" s="24" t="s">
        <v>47</v>
      </c>
      <c r="R18" s="34">
        <v>2.5527538255895417</v>
      </c>
      <c r="S18" s="34">
        <v>42.76566718265068</v>
      </c>
      <c r="T18" s="24" t="s">
        <v>348</v>
      </c>
      <c r="U18" s="35" t="s">
        <v>48</v>
      </c>
      <c r="V18" s="34">
        <v>0.24016983638435413</v>
      </c>
      <c r="W18" s="34">
        <v>47.51739412884852</v>
      </c>
    </row>
    <row r="19" spans="1:23" s="14" customFormat="1" ht="12.75" customHeight="1">
      <c r="A19" s="19" t="s">
        <v>140</v>
      </c>
      <c r="B19" s="19" t="s">
        <v>141</v>
      </c>
      <c r="C19" s="19" t="s">
        <v>142</v>
      </c>
      <c r="D19" s="25" t="s">
        <v>143</v>
      </c>
      <c r="E19" s="20">
        <v>400</v>
      </c>
      <c r="F19" s="20">
        <v>72</v>
      </c>
      <c r="G19" s="21" t="s">
        <v>155</v>
      </c>
      <c r="H19" s="21" t="s">
        <v>144</v>
      </c>
      <c r="I19" s="21" t="s">
        <v>145</v>
      </c>
      <c r="J19" s="10" t="str">
        <f>HYPERLINK("http://www.centcols.org/util/geo/visuGP.php?c=66040000","FR-66-0400")</f>
        <v>FR-66-0400</v>
      </c>
      <c r="K19" s="21"/>
      <c r="L19" s="21"/>
      <c r="M19" s="19" t="s">
        <v>59</v>
      </c>
      <c r="N19" s="20">
        <v>35</v>
      </c>
      <c r="O19" s="21"/>
      <c r="P19" s="21" t="s">
        <v>146</v>
      </c>
      <c r="Q19" s="21" t="s">
        <v>147</v>
      </c>
      <c r="R19" s="28">
        <v>2.441843222643594</v>
      </c>
      <c r="S19" s="28">
        <v>42.82821545788761</v>
      </c>
      <c r="T19" s="21" t="s">
        <v>349</v>
      </c>
      <c r="U19" s="31" t="s">
        <v>148</v>
      </c>
      <c r="V19" s="28">
        <v>0.11694059929511877</v>
      </c>
      <c r="W19" s="28">
        <v>47.586895351867895</v>
      </c>
    </row>
    <row r="20" spans="1:23" ht="12" customHeight="1">
      <c r="A20" s="19" t="s">
        <v>212</v>
      </c>
      <c r="B20" s="19" t="s">
        <v>244</v>
      </c>
      <c r="C20" s="19" t="s">
        <v>213</v>
      </c>
      <c r="D20" s="19" t="s">
        <v>214</v>
      </c>
      <c r="E20" s="20">
        <v>455</v>
      </c>
      <c r="F20" s="20">
        <v>72</v>
      </c>
      <c r="G20" s="21" t="s">
        <v>96</v>
      </c>
      <c r="H20" s="21" t="s">
        <v>215</v>
      </c>
      <c r="I20" s="21" t="s">
        <v>216</v>
      </c>
      <c r="J20" s="10" t="str">
        <f>HYPERLINK("http://www.centcols.org/util/geo/visuGP.php?c=66045500","FR-66-0455")</f>
        <v>FR-66-0455</v>
      </c>
      <c r="K20" s="36"/>
      <c r="L20" s="36"/>
      <c r="M20" s="37" t="s">
        <v>223</v>
      </c>
      <c r="N20" s="38">
        <v>35</v>
      </c>
      <c r="O20" s="36"/>
      <c r="P20" s="36" t="s">
        <v>217</v>
      </c>
      <c r="Q20" s="36" t="s">
        <v>218</v>
      </c>
      <c r="R20" s="39">
        <v>2.6284553343368673</v>
      </c>
      <c r="S20" s="39">
        <v>42.738038786759</v>
      </c>
      <c r="T20" s="36" t="s">
        <v>350</v>
      </c>
      <c r="U20" s="40" t="s">
        <v>219</v>
      </c>
      <c r="V20" s="39">
        <v>0.3242797781213276</v>
      </c>
      <c r="W20" s="39">
        <v>47.486694109650806</v>
      </c>
    </row>
    <row r="21" spans="1:23" ht="12" customHeight="1">
      <c r="A21" s="19" t="s">
        <v>86</v>
      </c>
      <c r="B21" s="19" t="s">
        <v>244</v>
      </c>
      <c r="C21" s="19" t="s">
        <v>87</v>
      </c>
      <c r="D21" s="19" t="s">
        <v>88</v>
      </c>
      <c r="E21" s="20">
        <v>465</v>
      </c>
      <c r="F21" s="20">
        <v>72</v>
      </c>
      <c r="G21" s="21" t="s">
        <v>96</v>
      </c>
      <c r="H21" s="21" t="s">
        <v>89</v>
      </c>
      <c r="I21" s="21" t="s">
        <v>239</v>
      </c>
      <c r="J21" s="10" t="str">
        <f>HYPERLINK("http://www.centcols.org/util/geo/visuGP.php?c=66046504","FR-66-0465d")</f>
        <v>FR-66-0465d</v>
      </c>
      <c r="K21" s="21"/>
      <c r="L21" s="21"/>
      <c r="M21" s="19" t="s">
        <v>223</v>
      </c>
      <c r="N21" s="20">
        <v>35</v>
      </c>
      <c r="O21" s="21"/>
      <c r="P21" s="21" t="s">
        <v>113</v>
      </c>
      <c r="Q21" s="21" t="s">
        <v>114</v>
      </c>
      <c r="R21" s="28">
        <v>2.539735678868172</v>
      </c>
      <c r="S21" s="28">
        <v>42.738088770514715</v>
      </c>
      <c r="T21" s="21" t="s">
        <v>351</v>
      </c>
      <c r="U21" s="31" t="s">
        <v>115</v>
      </c>
      <c r="V21" s="28">
        <v>0.22570502004044843</v>
      </c>
      <c r="W21" s="28">
        <v>47.48675089877093</v>
      </c>
    </row>
    <row r="22" spans="1:23" s="12" customFormat="1" ht="13.5" customHeight="1">
      <c r="A22" s="19" t="s">
        <v>119</v>
      </c>
      <c r="B22" s="19" t="s">
        <v>244</v>
      </c>
      <c r="C22" s="19" t="s">
        <v>120</v>
      </c>
      <c r="D22" s="19" t="s">
        <v>121</v>
      </c>
      <c r="E22" s="20">
        <v>475</v>
      </c>
      <c r="F22" s="20">
        <v>72</v>
      </c>
      <c r="G22" s="21" t="s">
        <v>69</v>
      </c>
      <c r="H22" s="21" t="s">
        <v>122</v>
      </c>
      <c r="I22" s="21" t="s">
        <v>123</v>
      </c>
      <c r="J22" s="30" t="str">
        <f>HYPERLINK("http://www.centcols.org/util/geo/visuGP.php?c=66047501","FR-66-0475a")</f>
        <v>FR-66-0475a</v>
      </c>
      <c r="K22" s="21"/>
      <c r="L22" s="21"/>
      <c r="M22" s="19" t="s">
        <v>224</v>
      </c>
      <c r="N22" s="20">
        <v>99</v>
      </c>
      <c r="O22" s="21"/>
      <c r="P22" s="21" t="s">
        <v>124</v>
      </c>
      <c r="Q22" s="21" t="s">
        <v>125</v>
      </c>
      <c r="R22" s="28">
        <v>2.6220847502550972</v>
      </c>
      <c r="S22" s="28">
        <v>42.60115432638128</v>
      </c>
      <c r="T22" s="21" t="s">
        <v>352</v>
      </c>
      <c r="U22" s="31" t="s">
        <v>126</v>
      </c>
      <c r="V22" s="28">
        <v>0.31719838681940227</v>
      </c>
      <c r="W22" s="28">
        <v>47.3345962644547</v>
      </c>
    </row>
    <row r="23" spans="1:23" s="12" customFormat="1" ht="13.5" customHeight="1">
      <c r="A23" s="19" t="s">
        <v>136</v>
      </c>
      <c r="B23" s="19" t="s">
        <v>137</v>
      </c>
      <c r="C23" s="19" t="s">
        <v>138</v>
      </c>
      <c r="D23" s="19" t="s">
        <v>139</v>
      </c>
      <c r="E23" s="20">
        <v>475</v>
      </c>
      <c r="F23" s="20">
        <v>72</v>
      </c>
      <c r="G23" s="21" t="s">
        <v>96</v>
      </c>
      <c r="H23" s="21" t="s">
        <v>105</v>
      </c>
      <c r="I23" s="21" t="s">
        <v>106</v>
      </c>
      <c r="J23" s="10" t="str">
        <f>HYPERLINK("http://www.centcols.org/util/geo/visuGP.php?c=66047502","FR-66-0475b")</f>
        <v>FR-66-0475b</v>
      </c>
      <c r="K23" s="21"/>
      <c r="L23" s="21"/>
      <c r="M23" s="19"/>
      <c r="N23" s="20">
        <v>99</v>
      </c>
      <c r="O23" s="21"/>
      <c r="P23" s="21" t="s">
        <v>278</v>
      </c>
      <c r="Q23" s="21" t="s">
        <v>156</v>
      </c>
      <c r="R23" s="28">
        <v>2.5321084368660802</v>
      </c>
      <c r="S23" s="28">
        <v>42.76915264595306</v>
      </c>
      <c r="T23" s="21" t="s">
        <v>353</v>
      </c>
      <c r="U23" s="31" t="s">
        <v>157</v>
      </c>
      <c r="V23" s="28">
        <v>0.21723120475093205</v>
      </c>
      <c r="W23" s="28">
        <v>47.52126724206645</v>
      </c>
    </row>
    <row r="24" spans="1:23" s="12" customFormat="1" ht="13.5" customHeight="1">
      <c r="A24" s="19" t="s">
        <v>73</v>
      </c>
      <c r="B24" s="19" t="s">
        <v>210</v>
      </c>
      <c r="C24" s="19" t="s">
        <v>325</v>
      </c>
      <c r="D24" s="19" t="s">
        <v>325</v>
      </c>
      <c r="E24" s="20">
        <v>511</v>
      </c>
      <c r="F24" s="20">
        <v>72</v>
      </c>
      <c r="G24" s="21" t="s">
        <v>0</v>
      </c>
      <c r="H24" s="21" t="s">
        <v>326</v>
      </c>
      <c r="I24" s="21" t="s">
        <v>173</v>
      </c>
      <c r="J24" s="10" t="str">
        <f>HYPERLINK("http://www.centcols.org/util/geo/visuGP.php?c=66051100","FR-66-0511")</f>
        <v>FR-66-0511</v>
      </c>
      <c r="K24" s="21" t="s">
        <v>174</v>
      </c>
      <c r="L24" s="21" t="s">
        <v>174</v>
      </c>
      <c r="M24" s="19" t="s">
        <v>107</v>
      </c>
      <c r="N24" s="20">
        <v>0</v>
      </c>
      <c r="O24" s="21"/>
      <c r="P24" s="21" t="s">
        <v>175</v>
      </c>
      <c r="Q24" s="21" t="s">
        <v>176</v>
      </c>
      <c r="R24" s="28">
        <v>2.7031716894276205</v>
      </c>
      <c r="S24" s="28">
        <v>42.5484386873729</v>
      </c>
      <c r="T24" s="21" t="s">
        <v>354</v>
      </c>
      <c r="U24" s="31" t="s">
        <v>177</v>
      </c>
      <c r="V24" s="28">
        <v>0.4072914909008613</v>
      </c>
      <c r="W24" s="28">
        <v>47.27602047038855</v>
      </c>
    </row>
    <row r="25" spans="1:23" s="8" customFormat="1" ht="12" customHeight="1">
      <c r="A25" s="19" t="s">
        <v>160</v>
      </c>
      <c r="B25" s="19" t="s">
        <v>158</v>
      </c>
      <c r="C25" s="19" t="s">
        <v>16</v>
      </c>
      <c r="D25" s="19" t="s">
        <v>159</v>
      </c>
      <c r="E25" s="20">
        <v>550</v>
      </c>
      <c r="F25" s="20">
        <v>72</v>
      </c>
      <c r="G25" s="21" t="s">
        <v>155</v>
      </c>
      <c r="H25" s="21" t="s">
        <v>161</v>
      </c>
      <c r="I25" s="21" t="s">
        <v>162</v>
      </c>
      <c r="J25" s="10" t="str">
        <f>HYPERLINK("http://www.centcols.org/util/geo/visuGP.php?c=66055000","FR-66-0550")</f>
        <v>FR-66-0550</v>
      </c>
      <c r="K25" s="21"/>
      <c r="L25" s="21"/>
      <c r="M25" s="19" t="s">
        <v>223</v>
      </c>
      <c r="N25" s="20">
        <v>35</v>
      </c>
      <c r="O25" s="21"/>
      <c r="P25" s="21" t="s">
        <v>163</v>
      </c>
      <c r="Q25" s="21" t="s">
        <v>164</v>
      </c>
      <c r="R25" s="28">
        <v>2.420196585047489</v>
      </c>
      <c r="S25" s="28">
        <v>42.78297399002997</v>
      </c>
      <c r="T25" s="21" t="s">
        <v>355</v>
      </c>
      <c r="U25" s="31" t="s">
        <v>165</v>
      </c>
      <c r="V25" s="28">
        <v>0.09288852753192473</v>
      </c>
      <c r="W25" s="28">
        <v>47.53662612152956</v>
      </c>
    </row>
    <row r="26" spans="1:23" s="12" customFormat="1" ht="11.25" customHeight="1">
      <c r="A26" s="19" t="s">
        <v>116</v>
      </c>
      <c r="B26" s="19" t="s">
        <v>220</v>
      </c>
      <c r="C26" s="19" t="s">
        <v>228</v>
      </c>
      <c r="D26" s="19" t="s">
        <v>229</v>
      </c>
      <c r="E26" s="20">
        <v>580</v>
      </c>
      <c r="F26" s="20">
        <v>72</v>
      </c>
      <c r="G26" s="21" t="s">
        <v>155</v>
      </c>
      <c r="H26" s="21" t="s">
        <v>230</v>
      </c>
      <c r="I26" s="21" t="s">
        <v>231</v>
      </c>
      <c r="J26" s="10" t="str">
        <f>HYPERLINK("http://www.centcols.org/util/geo/visuGP.php?c=66058001","FR-66-0580a")</f>
        <v>FR-66-0580a</v>
      </c>
      <c r="K26" s="21"/>
      <c r="L26" s="21"/>
      <c r="M26" s="19" t="s">
        <v>59</v>
      </c>
      <c r="N26" s="20">
        <v>35</v>
      </c>
      <c r="O26" s="21"/>
      <c r="P26" s="21" t="s">
        <v>232</v>
      </c>
      <c r="Q26" s="21" t="s">
        <v>293</v>
      </c>
      <c r="R26" s="28">
        <v>2.505143232159734</v>
      </c>
      <c r="S26" s="28">
        <v>42.73039872225089</v>
      </c>
      <c r="T26" s="21" t="s">
        <v>356</v>
      </c>
      <c r="U26" s="31" t="s">
        <v>294</v>
      </c>
      <c r="V26" s="28">
        <v>0.18726985816840885</v>
      </c>
      <c r="W26" s="28">
        <v>47.47820670450937</v>
      </c>
    </row>
    <row r="27" spans="1:23" s="12" customFormat="1" ht="11.25" customHeight="1">
      <c r="A27" s="19" t="s">
        <v>178</v>
      </c>
      <c r="B27" s="19" t="s">
        <v>244</v>
      </c>
      <c r="C27" s="19" t="s">
        <v>179</v>
      </c>
      <c r="D27" s="19" t="s">
        <v>226</v>
      </c>
      <c r="E27" s="20">
        <v>625</v>
      </c>
      <c r="F27" s="20">
        <v>72</v>
      </c>
      <c r="G27" s="21" t="s">
        <v>69</v>
      </c>
      <c r="H27" s="21" t="s">
        <v>227</v>
      </c>
      <c r="I27" s="21" t="s">
        <v>312</v>
      </c>
      <c r="J27" s="10" t="str">
        <f>HYPERLINK("http://www.centcols.org/util/geo/visuGP.php?c=66062502","FR-66-0625b")</f>
        <v>FR-66-0625b</v>
      </c>
      <c r="K27" s="21"/>
      <c r="L27" s="21"/>
      <c r="M27" s="19" t="s">
        <v>313</v>
      </c>
      <c r="N27" s="20">
        <v>1</v>
      </c>
      <c r="O27" s="21"/>
      <c r="P27" s="21" t="s">
        <v>314</v>
      </c>
      <c r="Q27" s="21" t="s">
        <v>315</v>
      </c>
      <c r="R27" s="28">
        <v>2.634205909099405</v>
      </c>
      <c r="S27" s="28">
        <v>42.5745426308138</v>
      </c>
      <c r="T27" s="21" t="s">
        <v>357</v>
      </c>
      <c r="U27" s="31" t="s">
        <v>316</v>
      </c>
      <c r="V27" s="28">
        <v>0.3306653794015839</v>
      </c>
      <c r="W27" s="28">
        <v>47.30502664997168</v>
      </c>
    </row>
    <row r="28" spans="1:23" s="12" customFormat="1" ht="13.5" customHeight="1">
      <c r="A28" s="19" t="s">
        <v>32</v>
      </c>
      <c r="B28" s="19" t="s">
        <v>33</v>
      </c>
      <c r="C28" s="19" t="s">
        <v>34</v>
      </c>
      <c r="D28" s="19" t="s">
        <v>35</v>
      </c>
      <c r="E28" s="20">
        <v>655</v>
      </c>
      <c r="F28" s="20">
        <v>72</v>
      </c>
      <c r="G28" s="21" t="s">
        <v>155</v>
      </c>
      <c r="H28" s="21" t="s">
        <v>36</v>
      </c>
      <c r="I28" s="21" t="s">
        <v>37</v>
      </c>
      <c r="J28" s="30" t="str">
        <f>HYPERLINK("http://www.centcols.org/util/geo/visuGP.php?c=66065505","FR-66-0655e")</f>
        <v>FR-66-0655e</v>
      </c>
      <c r="K28" s="21"/>
      <c r="L28" s="21"/>
      <c r="M28" s="19" t="s">
        <v>223</v>
      </c>
      <c r="N28" s="20">
        <v>35</v>
      </c>
      <c r="O28" s="21"/>
      <c r="P28" s="21" t="s">
        <v>38</v>
      </c>
      <c r="Q28" s="21" t="s">
        <v>39</v>
      </c>
      <c r="R28" s="28">
        <v>2.461604752926551</v>
      </c>
      <c r="S28" s="28">
        <v>42.69757345665982</v>
      </c>
      <c r="T28" s="21" t="s">
        <v>358</v>
      </c>
      <c r="U28" s="31" t="s">
        <v>40</v>
      </c>
      <c r="V28" s="28">
        <v>0.13889452096570165</v>
      </c>
      <c r="W28" s="28">
        <v>47.44173390944423</v>
      </c>
    </row>
    <row r="29" spans="1:23" s="12" customFormat="1" ht="13.5" customHeight="1">
      <c r="A29" s="19" t="s">
        <v>200</v>
      </c>
      <c r="B29" s="19" t="s">
        <v>95</v>
      </c>
      <c r="C29" s="19" t="s">
        <v>201</v>
      </c>
      <c r="D29" s="19" t="s">
        <v>202</v>
      </c>
      <c r="E29" s="20">
        <v>705</v>
      </c>
      <c r="F29" s="20">
        <v>72</v>
      </c>
      <c r="G29" s="21" t="s">
        <v>155</v>
      </c>
      <c r="H29" s="21" t="s">
        <v>203</v>
      </c>
      <c r="I29" s="21" t="s">
        <v>204</v>
      </c>
      <c r="J29" s="10" t="str">
        <f>HYPERLINK("http://www.centcols.org/util/geo/visuGP.php?c=66070501","FR-66-0705a")</f>
        <v>FR-66-0705a</v>
      </c>
      <c r="K29" s="21"/>
      <c r="L29" s="21"/>
      <c r="M29" s="19"/>
      <c r="N29" s="20">
        <v>99</v>
      </c>
      <c r="O29" s="21"/>
      <c r="P29" s="21" t="s">
        <v>205</v>
      </c>
      <c r="Q29" s="21" t="s">
        <v>206</v>
      </c>
      <c r="R29" s="28">
        <v>2.426306117468789</v>
      </c>
      <c r="S29" s="28">
        <v>42.76811229975444</v>
      </c>
      <c r="T29" s="21" t="s">
        <v>359</v>
      </c>
      <c r="U29" s="31" t="s">
        <v>207</v>
      </c>
      <c r="V29" s="28">
        <v>0.09967640191887854</v>
      </c>
      <c r="W29" s="28">
        <v>47.52011267480914</v>
      </c>
    </row>
    <row r="30" spans="1:23" s="12" customFormat="1" ht="13.5" customHeight="1">
      <c r="A30" s="19" t="s">
        <v>317</v>
      </c>
      <c r="B30" s="19" t="s">
        <v>31</v>
      </c>
      <c r="C30" s="19" t="s">
        <v>318</v>
      </c>
      <c r="D30" s="19" t="s">
        <v>319</v>
      </c>
      <c r="E30" s="20">
        <v>855</v>
      </c>
      <c r="F30" s="20">
        <v>72</v>
      </c>
      <c r="G30" s="21" t="s">
        <v>155</v>
      </c>
      <c r="H30" s="21" t="s">
        <v>320</v>
      </c>
      <c r="I30" s="21" t="s">
        <v>321</v>
      </c>
      <c r="J30" s="10" t="str">
        <f>HYPERLINK("http://www.centcols.org/util/geo/visuGP.php?c=66085501","FR-66-0855a")</f>
        <v>FR-66-0855a</v>
      </c>
      <c r="K30" s="21"/>
      <c r="L30" s="21"/>
      <c r="M30" s="19"/>
      <c r="N30" s="20">
        <v>99</v>
      </c>
      <c r="O30" s="21"/>
      <c r="P30" s="21" t="s">
        <v>322</v>
      </c>
      <c r="Q30" s="21" t="s">
        <v>323</v>
      </c>
      <c r="R30" s="28">
        <v>2.3997599992441163</v>
      </c>
      <c r="S30" s="28">
        <v>42.76547480829528</v>
      </c>
      <c r="T30" s="21" t="s">
        <v>360</v>
      </c>
      <c r="U30" s="31" t="s">
        <v>324</v>
      </c>
      <c r="V30" s="28">
        <v>0.07018152762973344</v>
      </c>
      <c r="W30" s="28">
        <v>47.517182407469996</v>
      </c>
    </row>
    <row r="31" spans="1:23" s="12" customFormat="1" ht="12" customHeight="1">
      <c r="A31" s="19" t="s">
        <v>190</v>
      </c>
      <c r="B31" s="19" t="s">
        <v>56</v>
      </c>
      <c r="C31" s="19" t="s">
        <v>208</v>
      </c>
      <c r="D31" s="19" t="s">
        <v>57</v>
      </c>
      <c r="E31" s="20">
        <v>945</v>
      </c>
      <c r="F31" s="20">
        <v>72</v>
      </c>
      <c r="G31" s="21" t="s">
        <v>155</v>
      </c>
      <c r="H31" s="21" t="s">
        <v>58</v>
      </c>
      <c r="I31" s="21" t="s">
        <v>64</v>
      </c>
      <c r="J31" s="30" t="str">
        <f>HYPERLINK("http://www.centcols.org/util/geo/visuGP.php?c=66094501","FR-66-0945a")</f>
        <v>FR-66-0945a</v>
      </c>
      <c r="K31" s="21"/>
      <c r="L31" s="21"/>
      <c r="M31" s="19" t="s">
        <v>224</v>
      </c>
      <c r="N31" s="20">
        <v>99</v>
      </c>
      <c r="O31" s="21"/>
      <c r="P31" s="21" t="s">
        <v>65</v>
      </c>
      <c r="Q31" s="21" t="s">
        <v>66</v>
      </c>
      <c r="R31" s="28">
        <v>2.42861389155303</v>
      </c>
      <c r="S31" s="28">
        <v>42.69202186820396</v>
      </c>
      <c r="T31" s="21" t="s">
        <v>361</v>
      </c>
      <c r="U31" s="31" t="s">
        <v>67</v>
      </c>
      <c r="V31" s="28">
        <v>0.10223898285506741</v>
      </c>
      <c r="W31" s="28">
        <v>47.43556573866333</v>
      </c>
    </row>
    <row r="32" spans="1:23" s="12" customFormat="1" ht="23.25" customHeight="1">
      <c r="A32" s="19" t="s">
        <v>79</v>
      </c>
      <c r="B32" s="19" t="s">
        <v>80</v>
      </c>
      <c r="C32" s="19" t="s">
        <v>81</v>
      </c>
      <c r="D32" s="25" t="s">
        <v>82</v>
      </c>
      <c r="E32" s="20">
        <v>1077</v>
      </c>
      <c r="F32" s="20">
        <v>72</v>
      </c>
      <c r="G32" s="21" t="s">
        <v>83</v>
      </c>
      <c r="H32" s="21" t="s">
        <v>84</v>
      </c>
      <c r="I32" s="21" t="s">
        <v>85</v>
      </c>
      <c r="J32" s="10" t="str">
        <f>HYPERLINK("http://www.centcols.org/util/geo/visuGP.php?c=66107700","FR-66-1077")</f>
        <v>FR-66-1077</v>
      </c>
      <c r="K32" s="21"/>
      <c r="L32" s="21"/>
      <c r="M32" s="19"/>
      <c r="N32" s="20">
        <v>99</v>
      </c>
      <c r="O32" s="21"/>
      <c r="P32" s="21" t="s">
        <v>70</v>
      </c>
      <c r="Q32" s="21" t="s">
        <v>71</v>
      </c>
      <c r="R32" s="28">
        <v>2.4600953244169235</v>
      </c>
      <c r="S32" s="28">
        <v>42.41630570856291</v>
      </c>
      <c r="T32" s="21" t="s">
        <v>362</v>
      </c>
      <c r="U32" s="31" t="s">
        <v>72</v>
      </c>
      <c r="V32" s="28">
        <v>0.13721095784317025</v>
      </c>
      <c r="W32" s="28">
        <v>47.129205085746015</v>
      </c>
    </row>
    <row r="33" spans="1:23" s="12" customFormat="1" ht="12.75" customHeight="1">
      <c r="A33" s="19" t="s">
        <v>10</v>
      </c>
      <c r="B33" s="19" t="s">
        <v>97</v>
      </c>
      <c r="C33" s="19" t="s">
        <v>98</v>
      </c>
      <c r="D33" s="19" t="s">
        <v>99</v>
      </c>
      <c r="E33" s="20">
        <v>1209</v>
      </c>
      <c r="F33" s="20">
        <v>72</v>
      </c>
      <c r="G33" s="21" t="s">
        <v>100</v>
      </c>
      <c r="H33" s="21" t="s">
        <v>11</v>
      </c>
      <c r="I33" s="21" t="s">
        <v>12</v>
      </c>
      <c r="J33" s="10" t="str">
        <f>HYPERLINK("http://www.centcols.org/util/geo/visuGP.php?c=66120900","FR-66-1209")</f>
        <v>FR-66-1209</v>
      </c>
      <c r="K33" s="21"/>
      <c r="L33" s="21"/>
      <c r="M33" s="19" t="s">
        <v>224</v>
      </c>
      <c r="N33" s="20">
        <v>99</v>
      </c>
      <c r="O33" s="21"/>
      <c r="P33" s="21" t="s">
        <v>13</v>
      </c>
      <c r="Q33" s="21" t="s">
        <v>14</v>
      </c>
      <c r="R33" s="28">
        <v>2.268002256928741</v>
      </c>
      <c r="S33" s="28">
        <v>42.56971451193456</v>
      </c>
      <c r="T33" s="21" t="s">
        <v>363</v>
      </c>
      <c r="U33" s="31" t="s">
        <v>15</v>
      </c>
      <c r="V33" s="28">
        <v>-0.07621548464333969</v>
      </c>
      <c r="W33" s="28">
        <v>47.29966691111179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Poty</dc:creator>
  <cp:keywords/>
  <dc:description/>
  <cp:lastModifiedBy>Philippe</cp:lastModifiedBy>
  <dcterms:created xsi:type="dcterms:W3CDTF">2010-03-10T06:54:14Z</dcterms:created>
  <dcterms:modified xsi:type="dcterms:W3CDTF">2011-07-16T21:07:06Z</dcterms:modified>
  <cp:category/>
  <cp:version/>
  <cp:contentType/>
  <cp:contentStatus/>
</cp:coreProperties>
</file>