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add_DE_2009" sheetId="1" r:id="rId1"/>
  </sheets>
  <definedNames/>
  <calcPr fullCalcOnLoad="1"/>
</workbook>
</file>

<file path=xl/sharedStrings.xml><?xml version="1.0" encoding="utf-8"?>
<sst xmlns="http://schemas.openxmlformats.org/spreadsheetml/2006/main" count="560" uniqueCount="446">
  <si>
    <t>DE-BW-0336</t>
  </si>
  <si>
    <t>Kreuzenbuck</t>
  </si>
  <si>
    <t>~pass</t>
  </si>
  <si>
    <t>Kreuzenbuckpass</t>
  </si>
  <si>
    <t>C7910</t>
  </si>
  <si>
    <t>L7910</t>
  </si>
  <si>
    <t>7911</t>
  </si>
  <si>
    <t>007°38'25.1"E</t>
  </si>
  <si>
    <t>48°03'45.1"N</t>
  </si>
  <si>
    <t>32398697</t>
  </si>
  <si>
    <t>18-073-480-53-35</t>
  </si>
  <si>
    <t>Str</t>
  </si>
  <si>
    <t>DE-BW-0360b</t>
  </si>
  <si>
    <t>Bad</t>
  </si>
  <si>
    <t>~eck</t>
  </si>
  <si>
    <t>Badeck</t>
  </si>
  <si>
    <t>C7914</t>
  </si>
  <si>
    <t>L7714</t>
  </si>
  <si>
    <t>008°03'00.5"E</t>
  </si>
  <si>
    <t>48°20'55.0"N</t>
  </si>
  <si>
    <t>R1</t>
  </si>
  <si>
    <t>DE-BW-0385a</t>
  </si>
  <si>
    <t>Hauben</t>
  </si>
  <si>
    <t>~sattel</t>
  </si>
  <si>
    <t>Haubensattel</t>
  </si>
  <si>
    <t>C7114</t>
  </si>
  <si>
    <t>L7116</t>
  </si>
  <si>
    <t>008°21'08.7"E</t>
  </si>
  <si>
    <t>48°50'03.9"N</t>
  </si>
  <si>
    <t>DE-BW-0402a</t>
  </si>
  <si>
    <t>Muggardter</t>
  </si>
  <si>
    <t>~ Höhe</t>
  </si>
  <si>
    <t>Muggardter Höhe</t>
  </si>
  <si>
    <t>C8310</t>
  </si>
  <si>
    <t>L8112</t>
  </si>
  <si>
    <t>8112</t>
  </si>
  <si>
    <t>007°41'30.6"E</t>
  </si>
  <si>
    <t>47°50'02.9"N</t>
  </si>
  <si>
    <t>32402105</t>
  </si>
  <si>
    <t>5298694</t>
  </si>
  <si>
    <t>DE-BW-0420a</t>
  </si>
  <si>
    <t>Eck</t>
  </si>
  <si>
    <t>~</t>
  </si>
  <si>
    <t>7811</t>
  </si>
  <si>
    <t>007°38'52.7"E</t>
  </si>
  <si>
    <t>48°06'26.0"N</t>
  </si>
  <si>
    <t>32399355</t>
  </si>
  <si>
    <t>5329102</t>
  </si>
  <si>
    <t>S1-2</t>
  </si>
  <si>
    <t>DE-BW-0430b</t>
  </si>
  <si>
    <t>Endinger</t>
  </si>
  <si>
    <t>~ Eck</t>
  </si>
  <si>
    <t>Endinger Eck</t>
  </si>
  <si>
    <t>L7912</t>
  </si>
  <si>
    <t>7812</t>
  </si>
  <si>
    <t>007°41'40.3"E</t>
  </si>
  <si>
    <t>48°06'48.5"N</t>
  </si>
  <si>
    <t>32402832</t>
  </si>
  <si>
    <t>5329736</t>
  </si>
  <si>
    <t>DE-BW-0439d</t>
  </si>
  <si>
    <t>Amolterer</t>
  </si>
  <si>
    <t>Amolterer Eck</t>
  </si>
  <si>
    <t>007°41'13.1"E</t>
  </si>
  <si>
    <t>48°07'00.5"N</t>
  </si>
  <si>
    <t>32402276</t>
  </si>
  <si>
    <t>5330117</t>
  </si>
  <si>
    <t>DE-BW-0445</t>
  </si>
  <si>
    <t>Kreuz</t>
  </si>
  <si>
    <t>~platz</t>
  </si>
  <si>
    <t>Kreuzplatz</t>
  </si>
  <si>
    <t>L7712</t>
  </si>
  <si>
    <t>7713</t>
  </si>
  <si>
    <t>007°59'17.1"E</t>
  </si>
  <si>
    <t>48°15'40.8"N</t>
  </si>
  <si>
    <t>32424898</t>
  </si>
  <si>
    <t>5345842</t>
  </si>
  <si>
    <t>18-075-481-58-53</t>
  </si>
  <si>
    <t>Str (NE)</t>
  </si>
  <si>
    <t>DE-BW-0465</t>
  </si>
  <si>
    <t>Rheintaler</t>
  </si>
  <si>
    <t>Rheintaler Höhe</t>
  </si>
  <si>
    <t>L8310</t>
  </si>
  <si>
    <t>8211</t>
  </si>
  <si>
    <t>007°39'00.2"E</t>
  </si>
  <si>
    <t>47°46'59.0"N</t>
  </si>
  <si>
    <t>32398880</t>
  </si>
  <si>
    <t>5293071</t>
  </si>
  <si>
    <t>18-073-474-57-65</t>
  </si>
  <si>
    <t>DE-BW-0472</t>
  </si>
  <si>
    <t>Nocken Kreuz</t>
  </si>
  <si>
    <t>Nocken Kreuzplatz</t>
  </si>
  <si>
    <t>007°59'32.0"E</t>
  </si>
  <si>
    <t>48°16'29.1"N</t>
  </si>
  <si>
    <t>DE-BW-0483</t>
  </si>
  <si>
    <t>Adlerhorst</t>
  </si>
  <si>
    <t>Adlerhorstsattel</t>
  </si>
  <si>
    <t>7912</t>
  </si>
  <si>
    <t>007°40'09.9"E</t>
  </si>
  <si>
    <t>48°04'44.0"N</t>
  </si>
  <si>
    <t>32400897</t>
  </si>
  <si>
    <t>5325925</t>
  </si>
  <si>
    <t>DE-BW-0532a</t>
  </si>
  <si>
    <t>Wolfs</t>
  </si>
  <si>
    <t>~grube</t>
  </si>
  <si>
    <t>Wolfsgrube</t>
  </si>
  <si>
    <t>L7914</t>
  </si>
  <si>
    <t>7914</t>
  </si>
  <si>
    <t>008°05'40.5"E</t>
  </si>
  <si>
    <t>48°05'10.5"N</t>
  </si>
  <si>
    <t>32432573</t>
  </si>
  <si>
    <t>DE-BW-0540b</t>
  </si>
  <si>
    <t>Nussbaum</t>
  </si>
  <si>
    <t>Nussbaumplatz</t>
  </si>
  <si>
    <t>007°42'09.7"E</t>
  </si>
  <si>
    <t>47°49'49.7"N</t>
  </si>
  <si>
    <t>DE-BW-0556a</t>
  </si>
  <si>
    <t>Nauten</t>
  </si>
  <si>
    <t>Nautensattel</t>
  </si>
  <si>
    <t>008°07'56.1"E</t>
  </si>
  <si>
    <t>48°14'19.1"N</t>
  </si>
  <si>
    <t>DE-BW-0591a</t>
  </si>
  <si>
    <t>Fixen</t>
  </si>
  <si>
    <t>Fixenplatz</t>
  </si>
  <si>
    <t>007°59'41.0"E</t>
  </si>
  <si>
    <t>48°14'34.8"N</t>
  </si>
  <si>
    <t>32425364</t>
  </si>
  <si>
    <t>5343798</t>
  </si>
  <si>
    <t>R1 (L103 à 30 m)</t>
  </si>
  <si>
    <t>DE-BW-0615a</t>
  </si>
  <si>
    <t>Schloss</t>
  </si>
  <si>
    <t>Schlosssattel</t>
  </si>
  <si>
    <t>L8312</t>
  </si>
  <si>
    <t>8212</t>
  </si>
  <si>
    <t>007°40'34.6"E</t>
  </si>
  <si>
    <t>47°44'54.2"N</t>
  </si>
  <si>
    <t>32400778</t>
  </si>
  <si>
    <t>5289184</t>
  </si>
  <si>
    <t>DE-BW-0835a</t>
  </si>
  <si>
    <t>Kreuzbauern</t>
  </si>
  <si>
    <t>~höhe</t>
  </si>
  <si>
    <t>Kreuzbauernhöhe</t>
  </si>
  <si>
    <t>7815</t>
  </si>
  <si>
    <t>008°16'23.4"E</t>
  </si>
  <si>
    <t>48°08'36.6"N</t>
  </si>
  <si>
    <t>32445932</t>
  </si>
  <si>
    <t>5332505</t>
  </si>
  <si>
    <t>18-081-480-40-80</t>
  </si>
  <si>
    <t>DE-BW-0855</t>
  </si>
  <si>
    <t>Hohe Steig</t>
  </si>
  <si>
    <t>008°08'33.5"E</t>
  </si>
  <si>
    <t>48°04'20.1"N</t>
  </si>
  <si>
    <t>32436134</t>
  </si>
  <si>
    <t>5324686</t>
  </si>
  <si>
    <t>DE-BW-0929</t>
  </si>
  <si>
    <t>Eckle</t>
  </si>
  <si>
    <t>008°08'55.0"E</t>
  </si>
  <si>
    <t>48°03'42.9"N</t>
  </si>
  <si>
    <t>32436566</t>
  </si>
  <si>
    <t>5323533</t>
  </si>
  <si>
    <t>18-080-480-56-35</t>
  </si>
  <si>
    <t>DE-BW-1012b</t>
  </si>
  <si>
    <t>Wirbstein</t>
  </si>
  <si>
    <t>Wirbsteinsattel</t>
  </si>
  <si>
    <t>C8314</t>
  </si>
  <si>
    <t>L8114</t>
  </si>
  <si>
    <t>8014</t>
  </si>
  <si>
    <t>008°05'17.8"E</t>
  </si>
  <si>
    <t>47°56'09.0"N</t>
  </si>
  <si>
    <t>32431906</t>
  </si>
  <si>
    <t>5309571</t>
  </si>
  <si>
    <t>DE-BY-0390</t>
  </si>
  <si>
    <t>Marloffstein</t>
  </si>
  <si>
    <t>Pass ~</t>
  </si>
  <si>
    <t>Pass Marloffstein</t>
  </si>
  <si>
    <t>C6330</t>
  </si>
  <si>
    <t>L6332</t>
  </si>
  <si>
    <t>6332</t>
  </si>
  <si>
    <t>011°03'55.5"E</t>
  </si>
  <si>
    <t>49°37'17.9"N</t>
  </si>
  <si>
    <t>32649176</t>
  </si>
  <si>
    <t>5498613</t>
  </si>
  <si>
    <t>16-110-493-24-68</t>
  </si>
  <si>
    <t>DE-BY-0418</t>
  </si>
  <si>
    <t>Aura</t>
  </si>
  <si>
    <t>Aurahöhe</t>
  </si>
  <si>
    <t>C5922</t>
  </si>
  <si>
    <t>L5922</t>
  </si>
  <si>
    <t>5823</t>
  </si>
  <si>
    <t>009°32'35.3"E</t>
  </si>
  <si>
    <t>50°10'33.1"N</t>
  </si>
  <si>
    <t>32538783</t>
  </si>
  <si>
    <t>5558324</t>
  </si>
  <si>
    <t>13-093-501-16-06</t>
  </si>
  <si>
    <t>R1 (St2303 in 80 m)</t>
  </si>
  <si>
    <t>DE-BY-0586</t>
  </si>
  <si>
    <t>Am Sattel</t>
  </si>
  <si>
    <t>C6738</t>
  </si>
  <si>
    <t>L6740</t>
  </si>
  <si>
    <t>6640</t>
  </si>
  <si>
    <t>012°28'59.3"E</t>
  </si>
  <si>
    <t>49°21'42.7"N</t>
  </si>
  <si>
    <t>33317257</t>
  </si>
  <si>
    <t>5470729</t>
  </si>
  <si>
    <t>DE-BY-0651</t>
  </si>
  <si>
    <t>Umwangener</t>
  </si>
  <si>
    <t>Umwangener Höhe</t>
  </si>
  <si>
    <t>C7142</t>
  </si>
  <si>
    <t>L6942</t>
  </si>
  <si>
    <t>6942</t>
  </si>
  <si>
    <t>012°44'32.8"E</t>
  </si>
  <si>
    <t>49°04'05.2"N</t>
  </si>
  <si>
    <t>33335107</t>
  </si>
  <si>
    <t>5437482</t>
  </si>
  <si>
    <t>17-124-490-28-38</t>
  </si>
  <si>
    <t>DE-BY-0882</t>
  </si>
  <si>
    <t>Schwangauer</t>
  </si>
  <si>
    <t>~ Gitter</t>
  </si>
  <si>
    <t>Schwangauer Gitter</t>
  </si>
  <si>
    <t>C8730</t>
  </si>
  <si>
    <t>L8530</t>
  </si>
  <si>
    <t>8430</t>
  </si>
  <si>
    <t>010°41'41.0"E</t>
  </si>
  <si>
    <t>47°32'43.0"N</t>
  </si>
  <si>
    <t>32627524</t>
  </si>
  <si>
    <t>5267153</t>
  </si>
  <si>
    <t>AT</t>
  </si>
  <si>
    <t>DE-BY-0903</t>
  </si>
  <si>
    <t>Schön</t>
  </si>
  <si>
    <t>~eben</t>
  </si>
  <si>
    <t>Schöneben</t>
  </si>
  <si>
    <t>L6944</t>
  </si>
  <si>
    <t>6944</t>
  </si>
  <si>
    <t>013°08'16.3"E</t>
  </si>
  <si>
    <t>49°03'50.2"N</t>
  </si>
  <si>
    <t>33363975</t>
  </si>
  <si>
    <t>5436235</t>
  </si>
  <si>
    <t>17-130-490-51-36</t>
  </si>
  <si>
    <t>St2136/R1</t>
  </si>
  <si>
    <t>DE-BY-0912</t>
  </si>
  <si>
    <t>Inzeller</t>
  </si>
  <si>
    <t>Inzeller Höhe</t>
  </si>
  <si>
    <t>C8342</t>
  </si>
  <si>
    <t>L8342</t>
  </si>
  <si>
    <t>8242</t>
  </si>
  <si>
    <t>012°48'03.7"E</t>
  </si>
  <si>
    <t>47°47'16.3"N</t>
  </si>
  <si>
    <t>33335299</t>
  </si>
  <si>
    <t>5295064</t>
  </si>
  <si>
    <t>DE-BY-0929</t>
  </si>
  <si>
    <t>Gottesgab</t>
  </si>
  <si>
    <t>~ebene</t>
  </si>
  <si>
    <t>Gottesgabebene</t>
  </si>
  <si>
    <t>4582629</t>
  </si>
  <si>
    <t>013°07'44.9"E</t>
  </si>
  <si>
    <t>49°03'31.6"N</t>
  </si>
  <si>
    <t>33363325</t>
  </si>
  <si>
    <t>5435676</t>
  </si>
  <si>
    <t>R1-2</t>
  </si>
  <si>
    <t>DE-BY-1115</t>
  </si>
  <si>
    <t>Sessel</t>
  </si>
  <si>
    <t>Sesselplatz</t>
  </si>
  <si>
    <t>6844</t>
  </si>
  <si>
    <t>4582296</t>
  </si>
  <si>
    <t>5451769</t>
  </si>
  <si>
    <t>013°07'39.8"E</t>
  </si>
  <si>
    <t>49°11'51.2"N</t>
  </si>
  <si>
    <t>33363603</t>
  </si>
  <si>
    <t>5451105</t>
  </si>
  <si>
    <t>S3 (borne front. 24)</t>
  </si>
  <si>
    <t>CZ</t>
  </si>
  <si>
    <t>DE-BY-1215</t>
  </si>
  <si>
    <t>Kofel</t>
  </si>
  <si>
    <t>Kofelsattel</t>
  </si>
  <si>
    <t>L8532</t>
  </si>
  <si>
    <t>8432</t>
  </si>
  <si>
    <t>011°03'26.5"E</t>
  </si>
  <si>
    <t>47°35'06.1"N</t>
  </si>
  <si>
    <t>32654694</t>
  </si>
  <si>
    <t>5272230</t>
  </si>
  <si>
    <t>S2-3</t>
  </si>
  <si>
    <t>DE-BY-1215a</t>
  </si>
  <si>
    <t>Nieder</t>
  </si>
  <si>
    <t>Auf der ~</t>
  </si>
  <si>
    <t>Auf der Nieder</t>
  </si>
  <si>
    <t>C8334</t>
  </si>
  <si>
    <t>L8334</t>
  </si>
  <si>
    <t>8335</t>
  </si>
  <si>
    <t>011°37'23.8"E</t>
  </si>
  <si>
    <t>47°36'57.4"N</t>
  </si>
  <si>
    <t>32697126</t>
  </si>
  <si>
    <t>5276950</t>
  </si>
  <si>
    <t>DE-BY-1265</t>
  </si>
  <si>
    <t>Drei Marken</t>
  </si>
  <si>
    <t>~ Sattel</t>
  </si>
  <si>
    <t>Drei Marken Sattel</t>
  </si>
  <si>
    <t>C8330</t>
  </si>
  <si>
    <t>L8332</t>
  </si>
  <si>
    <t>8332</t>
  </si>
  <si>
    <t>011°04'44.3"E</t>
  </si>
  <si>
    <t>47°37'47.0"N</t>
  </si>
  <si>
    <t>32656185</t>
  </si>
  <si>
    <t>5277241</t>
  </si>
  <si>
    <t>DE-BY-1294</t>
  </si>
  <si>
    <t>Rossalm</t>
  </si>
  <si>
    <t>Rossalmsattel</t>
  </si>
  <si>
    <t>011°04'13.7"E</t>
  </si>
  <si>
    <t>47°32'21.7"N</t>
  </si>
  <si>
    <t>32655815</t>
  </si>
  <si>
    <t>5267181</t>
  </si>
  <si>
    <t>DE-BY-1361</t>
  </si>
  <si>
    <t>Rehbrein</t>
  </si>
  <si>
    <t>Rehbreinsattel</t>
  </si>
  <si>
    <t>011°05'04.8"E</t>
  </si>
  <si>
    <t>47°37'12.9"N</t>
  </si>
  <si>
    <t>32656641</t>
  </si>
  <si>
    <t>5276199</t>
  </si>
  <si>
    <t>S1-3</t>
  </si>
  <si>
    <t>DE-BY-1672</t>
  </si>
  <si>
    <t>Sunken</t>
  </si>
  <si>
    <t>Sunkensattel</t>
  </si>
  <si>
    <t>8431</t>
  </si>
  <si>
    <t>010°55'39.3"E</t>
  </si>
  <si>
    <t>47°30'20.1"N</t>
  </si>
  <si>
    <t>32645155</t>
  </si>
  <si>
    <t>5263152</t>
  </si>
  <si>
    <t>S2-4</t>
  </si>
  <si>
    <t>DE-BY-1764a</t>
  </si>
  <si>
    <t>Drischübel</t>
  </si>
  <si>
    <t>~gatterl</t>
  </si>
  <si>
    <t>Drischübelgatterl</t>
  </si>
  <si>
    <t>C8742</t>
  </si>
  <si>
    <t>L8542</t>
  </si>
  <si>
    <t>8443</t>
  </si>
  <si>
    <t>012°54'38.4"E</t>
  </si>
  <si>
    <t>47°31'35.5"N</t>
  </si>
  <si>
    <t>33342727</t>
  </si>
  <si>
    <t>5265793</t>
  </si>
  <si>
    <t>DE-BY-1784</t>
  </si>
  <si>
    <t>Gems</t>
  </si>
  <si>
    <t>~scharte</t>
  </si>
  <si>
    <t>Gemsscharte</t>
  </si>
  <si>
    <t>C8734</t>
  </si>
  <si>
    <t>L8534</t>
  </si>
  <si>
    <t>8534</t>
  </si>
  <si>
    <t>011°20'03.0"E</t>
  </si>
  <si>
    <t>47°29'58.2"N</t>
  </si>
  <si>
    <t>32675792</t>
  </si>
  <si>
    <t>5263315</t>
  </si>
  <si>
    <t>DE-BY-1859</t>
  </si>
  <si>
    <t>Bischof</t>
  </si>
  <si>
    <t>Bischofsattel</t>
  </si>
  <si>
    <t>8433</t>
  </si>
  <si>
    <t>011°10'30.8"E</t>
  </si>
  <si>
    <t>47°32'35.9"N</t>
  </si>
  <si>
    <t>32663685</t>
  </si>
  <si>
    <t>5267836</t>
  </si>
  <si>
    <t>DE-BY-1876</t>
  </si>
  <si>
    <t>Hirschen</t>
  </si>
  <si>
    <t>~törl</t>
  </si>
  <si>
    <t>Hirschentörl</t>
  </si>
  <si>
    <t>8543</t>
  </si>
  <si>
    <t>012°55'09.7"E</t>
  </si>
  <si>
    <t>47°29'45.7"N</t>
  </si>
  <si>
    <t>33343292</t>
  </si>
  <si>
    <t>5262388</t>
  </si>
  <si>
    <t>DE-BY-1924</t>
  </si>
  <si>
    <t>Mauer</t>
  </si>
  <si>
    <t>Mauerscharte</t>
  </si>
  <si>
    <t>8532</t>
  </si>
  <si>
    <t>011°04'40.3"E</t>
  </si>
  <si>
    <t>47°25'25.1"N</t>
  </si>
  <si>
    <t>32656715</t>
  </si>
  <si>
    <t>5254336</t>
  </si>
  <si>
    <t>S5</t>
  </si>
  <si>
    <t>DE-BY-2006</t>
  </si>
  <si>
    <t>Roßgund</t>
  </si>
  <si>
    <t>Roßgundscharte</t>
  </si>
  <si>
    <t>C8726</t>
  </si>
  <si>
    <t>L8726</t>
  </si>
  <si>
    <t>8627</t>
  </si>
  <si>
    <t>010°13'45.6"E</t>
  </si>
  <si>
    <t>47°19'00.0"N</t>
  </si>
  <si>
    <t>32592907</t>
  </si>
  <si>
    <t>5241088</t>
  </si>
  <si>
    <t>S</t>
  </si>
  <si>
    <t>DE-BY-2089</t>
  </si>
  <si>
    <t>Kahlersberg</t>
  </si>
  <si>
    <t>~nieder</t>
  </si>
  <si>
    <t>Kahlersbergnieder</t>
  </si>
  <si>
    <t>L8544</t>
  </si>
  <si>
    <t>8444</t>
  </si>
  <si>
    <t>013°02'43.2"E</t>
  </si>
  <si>
    <t>47°31'28.0"N</t>
  </si>
  <si>
    <t>33352858</t>
  </si>
  <si>
    <t>5265298</t>
  </si>
  <si>
    <t>AT-S-2089</t>
  </si>
  <si>
    <t>DE-BY-2129</t>
  </si>
  <si>
    <t>Fidere</t>
  </si>
  <si>
    <t>Fiderescharte</t>
  </si>
  <si>
    <t>010°13'07.9"E</t>
  </si>
  <si>
    <t>47°18'48.1"N</t>
  </si>
  <si>
    <t>32592120</t>
  </si>
  <si>
    <t>5240709</t>
  </si>
  <si>
    <t>S3-5</t>
  </si>
  <si>
    <t>DE-BY-2193</t>
  </si>
  <si>
    <t>Teufel</t>
  </si>
  <si>
    <t>Teufelnieder</t>
  </si>
  <si>
    <t>8544</t>
  </si>
  <si>
    <t>013°02'02.9"E</t>
  </si>
  <si>
    <t>47°29'14.1"N</t>
  </si>
  <si>
    <t>33351911</t>
  </si>
  <si>
    <t>5261186</t>
  </si>
  <si>
    <t>AT-S-2193</t>
  </si>
  <si>
    <t>DE-BY-2336</t>
  </si>
  <si>
    <t>Westliche Wang</t>
  </si>
  <si>
    <t>Westliche Wangscharte</t>
  </si>
  <si>
    <t>L8732</t>
  </si>
  <si>
    <t>8632</t>
  </si>
  <si>
    <t>011°06'28.3"E</t>
  </si>
  <si>
    <t>47°23'43.3"N</t>
  </si>
  <si>
    <t>32659062</t>
  </si>
  <si>
    <t>5251255</t>
  </si>
  <si>
    <t>DE-BY-2351</t>
  </si>
  <si>
    <t>Östliche Wang</t>
  </si>
  <si>
    <t>Östliche Wangscharte</t>
  </si>
  <si>
    <t>011°06'53.0"E</t>
  </si>
  <si>
    <t>47°23'43.8"N</t>
  </si>
  <si>
    <t>Code</t>
  </si>
  <si>
    <t>Nom</t>
  </si>
  <si>
    <t>Intitulé</t>
  </si>
  <si>
    <t>Nom complet</t>
  </si>
  <si>
    <t>Lien Carte</t>
  </si>
  <si>
    <t>Alti</t>
  </si>
  <si>
    <t>TK100</t>
  </si>
  <si>
    <t>TK50</t>
  </si>
  <si>
    <t>TK25</t>
  </si>
  <si>
    <t>XGK</t>
  </si>
  <si>
    <t>YGK</t>
  </si>
  <si>
    <t>LON WGS84</t>
  </si>
  <si>
    <t>LAT WGS84</t>
  </si>
  <si>
    <t>UTM E WGS84</t>
  </si>
  <si>
    <t>UTM N WGS84</t>
  </si>
  <si>
    <t>GKP Quadr</t>
  </si>
  <si>
    <t>Cotation</t>
  </si>
  <si>
    <t>Diff</t>
  </si>
  <si>
    <t>Lim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</si>
</sst>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15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15" applyNumberFormat="1" applyFont="1" applyAlignment="1">
      <alignment horizontal="center" vertical="center"/>
    </xf>
    <xf numFmtId="1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5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3" borderId="1" xfId="20" applyNumberFormat="1" applyFont="1" applyFill="1" applyBorder="1" applyAlignment="1">
      <alignment horizontal="center" vertical="center"/>
      <protection/>
    </xf>
    <xf numFmtId="0" fontId="4" fillId="3" borderId="1" xfId="20" applyNumberFormat="1" applyFont="1" applyFill="1" applyBorder="1" applyAlignment="1">
      <alignment horizontal="center" vertical="center"/>
      <protection/>
    </xf>
    <xf numFmtId="0" fontId="4" fillId="2" borderId="1" xfId="20" applyNumberFormat="1" applyFont="1" applyFill="1" applyBorder="1" applyAlignment="1">
      <alignment horizontal="center" vertical="center"/>
      <protection/>
    </xf>
    <xf numFmtId="49" fontId="4" fillId="2" borderId="2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10.7109375" style="0" bestFit="1" customWidth="1"/>
    <col min="2" max="2" width="11.00390625" style="0" bestFit="1" customWidth="1"/>
    <col min="3" max="3" width="7.57421875" style="0" bestFit="1" customWidth="1"/>
    <col min="4" max="4" width="17.57421875" style="0" bestFit="1" customWidth="1"/>
    <col min="5" max="5" width="14.00390625" style="0" bestFit="1" customWidth="1"/>
    <col min="6" max="6" width="4.421875" style="0" bestFit="1" customWidth="1"/>
    <col min="7" max="7" width="5.57421875" style="0" bestFit="1" customWidth="1"/>
    <col min="8" max="8" width="5.28125" style="0" bestFit="1" customWidth="1"/>
    <col min="9" max="9" width="4.7109375" style="0" bestFit="1" customWidth="1"/>
    <col min="10" max="11" width="7.00390625" style="0" bestFit="1" customWidth="1"/>
    <col min="12" max="12" width="10.57421875" style="0" bestFit="1" customWidth="1"/>
    <col min="13" max="13" width="9.8515625" style="0" bestFit="1" customWidth="1"/>
    <col min="15" max="15" width="11.57421875" style="0" bestFit="1" customWidth="1"/>
    <col min="16" max="16" width="13.57421875" style="0" bestFit="1" customWidth="1"/>
    <col min="17" max="17" width="14.7109375" style="0" bestFit="1" customWidth="1"/>
    <col min="18" max="18" width="3.57421875" style="0" bestFit="1" customWidth="1"/>
    <col min="19" max="19" width="8.57421875" style="0" bestFit="1" customWidth="1"/>
  </cols>
  <sheetData>
    <row r="1" spans="1:19" s="41" customFormat="1" ht="11.25">
      <c r="A1" s="34" t="s">
        <v>427</v>
      </c>
      <c r="B1" s="34" t="s">
        <v>428</v>
      </c>
      <c r="C1" s="34" t="s">
        <v>429</v>
      </c>
      <c r="D1" s="35" t="s">
        <v>430</v>
      </c>
      <c r="E1" s="36" t="s">
        <v>431</v>
      </c>
      <c r="F1" s="36" t="s">
        <v>432</v>
      </c>
      <c r="G1" s="37" t="s">
        <v>433</v>
      </c>
      <c r="H1" s="37" t="s">
        <v>434</v>
      </c>
      <c r="I1" s="37" t="s">
        <v>435</v>
      </c>
      <c r="J1" s="38" t="s">
        <v>436</v>
      </c>
      <c r="K1" s="38" t="s">
        <v>437</v>
      </c>
      <c r="L1" s="35" t="s">
        <v>438</v>
      </c>
      <c r="M1" s="35" t="s">
        <v>439</v>
      </c>
      <c r="N1" s="39" t="s">
        <v>440</v>
      </c>
      <c r="O1" s="39" t="s">
        <v>441</v>
      </c>
      <c r="P1" s="37" t="s">
        <v>442</v>
      </c>
      <c r="Q1" s="37" t="s">
        <v>443</v>
      </c>
      <c r="R1" s="39" t="s">
        <v>444</v>
      </c>
      <c r="S1" s="40" t="s">
        <v>445</v>
      </c>
    </row>
    <row r="2" spans="1:19" ht="12.75">
      <c r="A2" s="1" t="s">
        <v>0</v>
      </c>
      <c r="B2" s="2" t="s">
        <v>1</v>
      </c>
      <c r="C2" s="3" t="s">
        <v>2</v>
      </c>
      <c r="D2" s="2" t="s">
        <v>3</v>
      </c>
      <c r="E2" s="4" t="str">
        <f>HYPERLINK("http://www.lv-bw.de/dv/service/getrds.asp?login=dv&amp;pw=anonymous&amp;VERSION=1.1.1&amp;SERVICE=WMS&amp;REQUEST=GetMap&amp;SRS=EPSG:31467&amp;BBOX=3397532,5324634,3399932,5327034&amp;WIDTH=600&amp;HEIGHT=600&amp;LAYERS=DVTK50K&amp;STYLES=&amp;FORMAT=png&amp;","1:50.000 (1px=4m)")</f>
        <v>1:50.000 (1px=4m)</v>
      </c>
      <c r="F2" s="5">
        <v>336</v>
      </c>
      <c r="G2" s="6" t="s">
        <v>4</v>
      </c>
      <c r="H2" s="6" t="s">
        <v>5</v>
      </c>
      <c r="I2" s="6" t="s">
        <v>6</v>
      </c>
      <c r="J2" s="7">
        <v>3398732</v>
      </c>
      <c r="K2" s="7">
        <v>5325834</v>
      </c>
      <c r="L2" s="8" t="s">
        <v>7</v>
      </c>
      <c r="M2" s="8" t="s">
        <v>8</v>
      </c>
      <c r="N2" s="6" t="s">
        <v>9</v>
      </c>
      <c r="O2" s="7">
        <v>5324144</v>
      </c>
      <c r="P2" s="7" t="s">
        <v>10</v>
      </c>
      <c r="Q2" s="7" t="s">
        <v>11</v>
      </c>
      <c r="R2" s="9">
        <v>0</v>
      </c>
      <c r="S2" s="8"/>
    </row>
    <row r="3" spans="1:19" ht="12.75">
      <c r="A3" s="1" t="s">
        <v>12</v>
      </c>
      <c r="B3" s="10" t="s">
        <v>13</v>
      </c>
      <c r="C3" s="3" t="s">
        <v>14</v>
      </c>
      <c r="D3" s="11" t="s">
        <v>15</v>
      </c>
      <c r="E3" s="12" t="str">
        <f>HYPERLINK("http://www.lv-bw.de/dv/service/getrds.asp?login=dv&amp;pw=anonymous&amp;VERSION=1.1.1&amp;SERVICE=WMS&amp;REQUEST=GetMap&amp;SRS=EPSG:31467&amp;BBOX=3428471,5355986,3430871,5358386&amp;WIDTH=600&amp;HEIGHT=600&amp;LAYERS=DVTK50K&amp;STYLES=&amp;FORMAT=png&amp;","1:50.000 (1px=4m)")</f>
        <v>1:50.000 (1px=4m)</v>
      </c>
      <c r="F3" s="13">
        <v>360</v>
      </c>
      <c r="G3" s="7" t="s">
        <v>16</v>
      </c>
      <c r="H3" s="7" t="s">
        <v>17</v>
      </c>
      <c r="I3" s="7">
        <v>7614</v>
      </c>
      <c r="J3" s="7">
        <v>3429671</v>
      </c>
      <c r="K3" s="7">
        <v>5357186</v>
      </c>
      <c r="L3" s="9" t="s">
        <v>18</v>
      </c>
      <c r="M3" s="9" t="s">
        <v>19</v>
      </c>
      <c r="N3" s="7">
        <v>32429624</v>
      </c>
      <c r="O3" s="7">
        <v>5355484</v>
      </c>
      <c r="P3" s="7"/>
      <c r="Q3" s="14" t="s">
        <v>20</v>
      </c>
      <c r="R3" s="15">
        <v>1</v>
      </c>
      <c r="S3" s="8"/>
    </row>
    <row r="4" spans="1:19" ht="12.75">
      <c r="A4" s="1" t="s">
        <v>21</v>
      </c>
      <c r="B4" s="10" t="s">
        <v>22</v>
      </c>
      <c r="C4" s="3" t="s">
        <v>23</v>
      </c>
      <c r="D4" s="11" t="s">
        <v>24</v>
      </c>
      <c r="E4" s="12" t="str">
        <f>HYPERLINK("http://www.lv-bw.de/dv/service/getrds.asp?login=dv&amp;pw=anonymous&amp;VERSION=1.1.1&amp;SERVICE=WMS&amp;REQUEST=GetMap&amp;SRS=EPSG:31467&amp;BBOX=3451334,5409775,3453734,5412175&amp;WIDTH=600&amp;HEIGHT=600&amp;LAYERS=DVTK50K&amp;STYLES=&amp;FORMAT=png&amp;","1:50.000 (1px=4m)")</f>
        <v>1:50.000 (1px=4m)</v>
      </c>
      <c r="F4" s="13">
        <v>385</v>
      </c>
      <c r="G4" s="7" t="s">
        <v>25</v>
      </c>
      <c r="H4" s="7" t="s">
        <v>26</v>
      </c>
      <c r="I4" s="7">
        <v>7116</v>
      </c>
      <c r="J4" s="7">
        <v>3452534</v>
      </c>
      <c r="K4" s="7">
        <v>5410975</v>
      </c>
      <c r="L4" s="9" t="s">
        <v>27</v>
      </c>
      <c r="M4" s="9" t="s">
        <v>28</v>
      </c>
      <c r="N4" s="7">
        <v>32452477</v>
      </c>
      <c r="O4" s="7">
        <v>5409251</v>
      </c>
      <c r="P4" s="7"/>
      <c r="Q4" s="14" t="s">
        <v>20</v>
      </c>
      <c r="R4" s="15">
        <v>1</v>
      </c>
      <c r="S4" s="15"/>
    </row>
    <row r="5" spans="1:19" ht="12.75">
      <c r="A5" s="1" t="s">
        <v>29</v>
      </c>
      <c r="B5" s="10" t="s">
        <v>30</v>
      </c>
      <c r="C5" s="3" t="s">
        <v>31</v>
      </c>
      <c r="D5" s="16" t="s">
        <v>32</v>
      </c>
      <c r="E5" s="4" t="str">
        <f>HYPERLINK("http://www.lv-bw.de/dv/service/getrds.asp?login=dv&amp;pw=anonymous&amp;VERSION=1.1.1&amp;SERVICE=WMS&amp;REQUEST=GetMap&amp;SRS=EPSG:31467&amp;BBOX=3400942,5299173,3403342,5301573&amp;WIDTH=600&amp;HEIGHT=600&amp;LAYERS=DVTK50K&amp;STYLES=&amp;FORMAT=png&amp;","1:50.000 (1px=4m)")</f>
        <v>1:50.000 (1px=4m)</v>
      </c>
      <c r="F5" s="13">
        <v>402</v>
      </c>
      <c r="G5" s="17" t="s">
        <v>33</v>
      </c>
      <c r="H5" s="17" t="s">
        <v>34</v>
      </c>
      <c r="I5" s="6" t="s">
        <v>35</v>
      </c>
      <c r="J5" s="7">
        <v>3402142</v>
      </c>
      <c r="K5" s="7">
        <v>5300373</v>
      </c>
      <c r="L5" s="8" t="s">
        <v>36</v>
      </c>
      <c r="M5" s="8" t="s">
        <v>37</v>
      </c>
      <c r="N5" s="6" t="s">
        <v>38</v>
      </c>
      <c r="O5" s="6" t="s">
        <v>39</v>
      </c>
      <c r="P5" s="7"/>
      <c r="Q5" s="14" t="s">
        <v>20</v>
      </c>
      <c r="R5" s="15">
        <v>1</v>
      </c>
      <c r="S5" s="15"/>
    </row>
    <row r="6" spans="1:19" ht="12.75">
      <c r="A6" s="1" t="s">
        <v>40</v>
      </c>
      <c r="B6" s="18" t="s">
        <v>41</v>
      </c>
      <c r="C6" s="3" t="s">
        <v>42</v>
      </c>
      <c r="D6" s="2" t="s">
        <v>41</v>
      </c>
      <c r="E6" s="4" t="str">
        <f>HYPERLINK("http://www.lv-bw.de/dv/service/getrds.asp?login=dv&amp;pw=anonymous&amp;VERSION=1.1.1&amp;SERVICE=WMS&amp;REQUEST=GetMap&amp;SRS=EPSG:31467&amp;BBOX=3398191,5329593,3400591,5331993&amp;WIDTH=600&amp;HEIGHT=600&amp;LAYERS=DVTK50K&amp;STYLES=&amp;FORMAT=png&amp;","1:50.000 (1px=4m)")</f>
        <v>1:50.000 (1px=4m)</v>
      </c>
      <c r="F6" s="5">
        <v>420</v>
      </c>
      <c r="G6" s="17" t="s">
        <v>4</v>
      </c>
      <c r="H6" s="17" t="s">
        <v>5</v>
      </c>
      <c r="I6" s="6" t="s">
        <v>43</v>
      </c>
      <c r="J6" s="7">
        <v>3399391</v>
      </c>
      <c r="K6" s="7">
        <v>5330793</v>
      </c>
      <c r="L6" s="8" t="s">
        <v>44</v>
      </c>
      <c r="M6" s="8" t="s">
        <v>45</v>
      </c>
      <c r="N6" s="6" t="s">
        <v>46</v>
      </c>
      <c r="O6" s="6" t="s">
        <v>47</v>
      </c>
      <c r="P6" s="7"/>
      <c r="Q6" s="14" t="s">
        <v>48</v>
      </c>
      <c r="R6" s="15">
        <v>2</v>
      </c>
      <c r="S6" s="8"/>
    </row>
    <row r="7" spans="1:19" ht="12.75">
      <c r="A7" s="1" t="s">
        <v>49</v>
      </c>
      <c r="B7" s="18" t="s">
        <v>50</v>
      </c>
      <c r="C7" s="3" t="s">
        <v>51</v>
      </c>
      <c r="D7" s="19" t="s">
        <v>52</v>
      </c>
      <c r="E7" s="4" t="str">
        <f>HYPERLINK("http://www.lv-bw.de/dv/service/getrds.asp?login=dv&amp;pw=anonymous&amp;VERSION=1.1.1&amp;SERVICE=WMS&amp;REQUEST=GetMap&amp;SRS=EPSG:31467&amp;BBOX=3401669,5330228,3404069,5332628&amp;WIDTH=600&amp;HEIGHT=600&amp;LAYERS=DVTK50K&amp;STYLES=&amp;FORMAT=png&amp;","1:50.000 (1px=4m)")</f>
        <v>1:50.000 (1px=4m)</v>
      </c>
      <c r="F7" s="5">
        <v>430</v>
      </c>
      <c r="G7" s="17" t="s">
        <v>4</v>
      </c>
      <c r="H7" s="17" t="s">
        <v>53</v>
      </c>
      <c r="I7" s="6" t="s">
        <v>54</v>
      </c>
      <c r="J7" s="7">
        <v>3402869</v>
      </c>
      <c r="K7" s="7">
        <v>5331428</v>
      </c>
      <c r="L7" s="8" t="s">
        <v>55</v>
      </c>
      <c r="M7" s="8" t="s">
        <v>56</v>
      </c>
      <c r="N7" s="6" t="s">
        <v>57</v>
      </c>
      <c r="O7" s="6" t="s">
        <v>58</v>
      </c>
      <c r="P7" s="7"/>
      <c r="Q7" s="14" t="s">
        <v>20</v>
      </c>
      <c r="R7" s="9">
        <v>1</v>
      </c>
      <c r="S7" s="8"/>
    </row>
    <row r="8" spans="1:19" ht="12.75">
      <c r="A8" s="1" t="s">
        <v>59</v>
      </c>
      <c r="B8" s="10" t="s">
        <v>60</v>
      </c>
      <c r="C8" s="3" t="s">
        <v>51</v>
      </c>
      <c r="D8" s="16" t="s">
        <v>61</v>
      </c>
      <c r="E8" s="4" t="str">
        <f>HYPERLINK("http://www.lv-bw.de/dv/service/getrds.asp?login=dv&amp;pw=anonymous&amp;VERSION=1.1.1&amp;SERVICE=WMS&amp;REQUEST=GetMap&amp;SRS=EPSG:31467&amp;BBOX=3401113,5330608,3403513,5333008&amp;WIDTH=600&amp;HEIGHT=600&amp;LAYERS=DVTK50K&amp;STYLES=&amp;FORMAT=png&amp;","1:50.000 (1px=4m)")</f>
        <v>1:50.000 (1px=4m)</v>
      </c>
      <c r="F8" s="13">
        <v>439</v>
      </c>
      <c r="G8" s="17" t="s">
        <v>4</v>
      </c>
      <c r="H8" s="17" t="s">
        <v>53</v>
      </c>
      <c r="I8" s="6" t="s">
        <v>54</v>
      </c>
      <c r="J8" s="7">
        <v>3402313</v>
      </c>
      <c r="K8" s="7">
        <v>5331808</v>
      </c>
      <c r="L8" s="8" t="s">
        <v>62</v>
      </c>
      <c r="M8" s="8" t="s">
        <v>63</v>
      </c>
      <c r="N8" s="6" t="s">
        <v>64</v>
      </c>
      <c r="O8" s="6" t="s">
        <v>65</v>
      </c>
      <c r="P8" s="7"/>
      <c r="Q8" s="14" t="s">
        <v>48</v>
      </c>
      <c r="R8" s="15">
        <v>2</v>
      </c>
      <c r="S8" s="8"/>
    </row>
    <row r="9" spans="1:19" ht="12.75">
      <c r="A9" s="1" t="s">
        <v>66</v>
      </c>
      <c r="B9" s="2" t="s">
        <v>67</v>
      </c>
      <c r="C9" s="3" t="s">
        <v>68</v>
      </c>
      <c r="D9" s="2" t="s">
        <v>69</v>
      </c>
      <c r="E9" s="4" t="str">
        <f>HYPERLINK("http://www.lv-bw.de/dv/service/getrds.asp?login=dv&amp;pw=anonymous&amp;VERSION=1.1.1&amp;SERVICE=WMS&amp;REQUEST=GetMap&amp;SRS=EPSG:31467&amp;BBOX=3423744,5346340,3426144,5348740&amp;WIDTH=600&amp;HEIGHT=600&amp;LAYERS=DVTK50K&amp;STYLES=&amp;FORMAT=png&amp;","1:50.000 (1px=4m)")</f>
        <v>1:50.000 (1px=4m)</v>
      </c>
      <c r="F9" s="5">
        <v>445</v>
      </c>
      <c r="G9" s="6" t="s">
        <v>4</v>
      </c>
      <c r="H9" s="6" t="s">
        <v>70</v>
      </c>
      <c r="I9" s="6" t="s">
        <v>71</v>
      </c>
      <c r="J9" s="7">
        <v>3424944</v>
      </c>
      <c r="K9" s="7">
        <v>5347540</v>
      </c>
      <c r="L9" s="8" t="s">
        <v>72</v>
      </c>
      <c r="M9" s="8" t="s">
        <v>73</v>
      </c>
      <c r="N9" s="6" t="s">
        <v>74</v>
      </c>
      <c r="O9" s="6" t="s">
        <v>75</v>
      </c>
      <c r="P9" s="7" t="s">
        <v>76</v>
      </c>
      <c r="Q9" s="11" t="s">
        <v>77</v>
      </c>
      <c r="R9" s="9">
        <v>0</v>
      </c>
      <c r="S9" s="8"/>
    </row>
    <row r="10" spans="1:19" ht="12.75">
      <c r="A10" s="1" t="s">
        <v>78</v>
      </c>
      <c r="B10" s="10" t="s">
        <v>79</v>
      </c>
      <c r="C10" s="3" t="s">
        <v>31</v>
      </c>
      <c r="D10" s="20" t="s">
        <v>80</v>
      </c>
      <c r="E10" s="12" t="str">
        <f>HYPERLINK("http://www.lv-bw.de/dv/service/getrds.asp?login=dv&amp;pw=anonymous&amp;VERSION=1.1.1&amp;SERVICE=WMS&amp;REQUEST=GetMap&amp;SRS=EPSG:31467&amp;BBOX=3397715,5293548,3400115,5295948&amp;WIDTH=600&amp;HEIGHT=600&amp;LAYERS=DVTK50K&amp;STYLES=&amp;FORMAT=png&amp;","1:50.000 (1px=4m)")</f>
        <v>1:50.000 (1px=4m)</v>
      </c>
      <c r="F10" s="13">
        <v>465</v>
      </c>
      <c r="G10" s="17" t="s">
        <v>33</v>
      </c>
      <c r="H10" s="17" t="s">
        <v>81</v>
      </c>
      <c r="I10" s="6" t="s">
        <v>82</v>
      </c>
      <c r="J10" s="7">
        <v>3398915</v>
      </c>
      <c r="K10" s="7">
        <v>5294748</v>
      </c>
      <c r="L10" s="8" t="s">
        <v>83</v>
      </c>
      <c r="M10" s="8" t="s">
        <v>84</v>
      </c>
      <c r="N10" s="6" t="s">
        <v>85</v>
      </c>
      <c r="O10" s="6" t="s">
        <v>86</v>
      </c>
      <c r="P10" s="7" t="s">
        <v>87</v>
      </c>
      <c r="Q10" s="14" t="s">
        <v>11</v>
      </c>
      <c r="R10" s="15">
        <v>0</v>
      </c>
      <c r="S10" s="8"/>
    </row>
    <row r="11" spans="1:19" ht="12.75">
      <c r="A11" s="1" t="s">
        <v>88</v>
      </c>
      <c r="B11" s="2" t="s">
        <v>89</v>
      </c>
      <c r="C11" s="3" t="s">
        <v>68</v>
      </c>
      <c r="D11" s="2" t="s">
        <v>90</v>
      </c>
      <c r="E11" s="4" t="str">
        <f>HYPERLINK("http://www.lv-bw.de/dv/service/getrds.asp?login=dv&amp;pw=anonymous&amp;VERSION=1.1.1&amp;SERVICE=WMS&amp;REQUEST=GetMap&amp;SRS=EPSG:31467&amp;BBOX=3424071,5347828,3426471,5350228&amp;WIDTH=600&amp;HEIGHT=600&amp;LAYERS=DVTK50K&amp;STYLES=&amp;FORMAT=png&amp;","1:50.000 (1px=4m)")</f>
        <v>1:50.000 (1px=4m)</v>
      </c>
      <c r="F11" s="5">
        <v>472</v>
      </c>
      <c r="G11" s="7" t="s">
        <v>4</v>
      </c>
      <c r="H11" s="7" t="s">
        <v>70</v>
      </c>
      <c r="I11" s="7">
        <v>7713</v>
      </c>
      <c r="J11" s="7">
        <v>3425271</v>
      </c>
      <c r="K11" s="7">
        <v>5349028</v>
      </c>
      <c r="L11" s="9" t="s">
        <v>91</v>
      </c>
      <c r="M11" s="9" t="s">
        <v>92</v>
      </c>
      <c r="N11" s="7">
        <v>32425225</v>
      </c>
      <c r="O11" s="7">
        <v>5347329</v>
      </c>
      <c r="P11" s="7"/>
      <c r="Q11" s="11" t="s">
        <v>20</v>
      </c>
      <c r="R11" s="9">
        <v>1</v>
      </c>
      <c r="S11" s="8"/>
    </row>
    <row r="12" spans="1:19" ht="12.75">
      <c r="A12" s="1" t="s">
        <v>93</v>
      </c>
      <c r="B12" s="10" t="s">
        <v>94</v>
      </c>
      <c r="C12" s="3" t="s">
        <v>23</v>
      </c>
      <c r="D12" s="16" t="s">
        <v>95</v>
      </c>
      <c r="E12" s="4" t="str">
        <f>HYPERLINK("http://www.lv-bw.de/dv/service/getrds.asp?login=dv&amp;pw=anonymous&amp;VERSION=1.1.1&amp;SERVICE=WMS&amp;REQUEST=GetMap&amp;SRS=EPSG:31467&amp;BBOX=3399733,5326415,3402133,5328815&amp;WIDTH=600&amp;HEIGHT=600&amp;LAYERS=DVTK50K&amp;STYLES=&amp;FORMAT=png&amp;","1:50.000 (1px=4m)")</f>
        <v>1:50.000 (1px=4m)</v>
      </c>
      <c r="F12" s="13">
        <v>483</v>
      </c>
      <c r="G12" s="17" t="s">
        <v>4</v>
      </c>
      <c r="H12" s="17" t="s">
        <v>53</v>
      </c>
      <c r="I12" s="6" t="s">
        <v>96</v>
      </c>
      <c r="J12" s="7">
        <v>3400933</v>
      </c>
      <c r="K12" s="7">
        <v>5327615</v>
      </c>
      <c r="L12" s="8" t="s">
        <v>97</v>
      </c>
      <c r="M12" s="8" t="s">
        <v>98</v>
      </c>
      <c r="N12" s="6" t="s">
        <v>99</v>
      </c>
      <c r="O12" s="6" t="s">
        <v>100</v>
      </c>
      <c r="P12" s="7"/>
      <c r="Q12" s="14" t="s">
        <v>20</v>
      </c>
      <c r="R12" s="15">
        <v>1</v>
      </c>
      <c r="S12" s="8"/>
    </row>
    <row r="13" spans="1:19" ht="12.75">
      <c r="A13" s="1" t="s">
        <v>101</v>
      </c>
      <c r="B13" s="18" t="s">
        <v>102</v>
      </c>
      <c r="C13" s="3" t="s">
        <v>103</v>
      </c>
      <c r="D13" s="2" t="s">
        <v>104</v>
      </c>
      <c r="E13" s="4" t="str">
        <f>HYPERLINK("http://www.lv-bw.de/dv/service/getrds.asp?login=dv&amp;pw=anonymous&amp;VERSION=1.1.1&amp;SERVICE=WMS&amp;REQUEST=GetMap&amp;SRS=EPSG:31467&amp;BBOX=3431422,5326774,3433822,5329174&amp;WIDTH=600&amp;HEIGHT=600&amp;LAYERS=DVTK50K&amp;STYLES=&amp;FORMAT=png&amp;","1:50.000 (1px=4m)")</f>
        <v>1:50.000 (1px=4m)</v>
      </c>
      <c r="F13" s="5">
        <v>532</v>
      </c>
      <c r="G13" s="6" t="s">
        <v>16</v>
      </c>
      <c r="H13" s="6" t="s">
        <v>105</v>
      </c>
      <c r="I13" s="6" t="s">
        <v>106</v>
      </c>
      <c r="J13" s="7">
        <v>3432622</v>
      </c>
      <c r="K13" s="7">
        <v>5327974</v>
      </c>
      <c r="L13" s="8" t="s">
        <v>107</v>
      </c>
      <c r="M13" s="8" t="s">
        <v>108</v>
      </c>
      <c r="N13" s="6" t="s">
        <v>109</v>
      </c>
      <c r="O13" s="7">
        <v>5326283</v>
      </c>
      <c r="P13" s="7"/>
      <c r="Q13" s="11" t="s">
        <v>20</v>
      </c>
      <c r="R13" s="9">
        <v>1</v>
      </c>
      <c r="S13" s="8"/>
    </row>
    <row r="14" spans="1:19" ht="12.75">
      <c r="A14" s="1" t="s">
        <v>110</v>
      </c>
      <c r="B14" s="2" t="s">
        <v>111</v>
      </c>
      <c r="C14" s="2" t="s">
        <v>68</v>
      </c>
      <c r="D14" s="2" t="s">
        <v>112</v>
      </c>
      <c r="E14" s="4" t="str">
        <f>HYPERLINK("http://www.lv-bw.de/dv/service/getrds.asp?login=dv&amp;pw=anonymous&amp;VERSION=1.1.1&amp;SERVICE=WMS&amp;REQUEST=GetMap&amp;SRS=EPSG:31467&amp;BBOX=3401748,5298752,3404148,5301152&amp;WIDTH=600&amp;HEIGHT=600&amp;LAYERS=DVTK50K&amp;STYLES=&amp;FORMAT=png&amp;","1:50.000 (1px=4m)")</f>
        <v>1:50.000 (1px=4m)</v>
      </c>
      <c r="F14" s="5">
        <v>540</v>
      </c>
      <c r="G14" s="7" t="s">
        <v>33</v>
      </c>
      <c r="H14" s="7" t="s">
        <v>34</v>
      </c>
      <c r="I14" s="7">
        <v>8112</v>
      </c>
      <c r="J14" s="7">
        <v>3402948</v>
      </c>
      <c r="K14" s="7">
        <v>5299952</v>
      </c>
      <c r="L14" s="9" t="s">
        <v>113</v>
      </c>
      <c r="M14" s="9" t="s">
        <v>114</v>
      </c>
      <c r="N14" s="7">
        <v>32402911</v>
      </c>
      <c r="O14" s="7">
        <v>5298273</v>
      </c>
      <c r="P14" s="7"/>
      <c r="Q14" s="14" t="s">
        <v>20</v>
      </c>
      <c r="R14" s="15">
        <v>1</v>
      </c>
      <c r="S14" s="8"/>
    </row>
    <row r="15" spans="1:19" ht="12.75">
      <c r="A15" s="1" t="s">
        <v>115</v>
      </c>
      <c r="B15" s="10" t="s">
        <v>116</v>
      </c>
      <c r="C15" s="3" t="s">
        <v>23</v>
      </c>
      <c r="D15" s="11" t="s">
        <v>117</v>
      </c>
      <c r="E15" s="12" t="str">
        <f>HYPERLINK("http://www.lv-bw.de/dv/service/getrds.asp?login=dv&amp;pw=anonymous&amp;VERSION=1.1.1&amp;SERVICE=WMS&amp;REQUEST=GetMap&amp;SRS=EPSG:31467&amp;BBOX=3434419,5343686,3436819,5346086&amp;WIDTH=600&amp;HEIGHT=600&amp;LAYERS=DVTK50K&amp;STYLES=&amp;FORMAT=png&amp;","1:50.000 (1px=4m)")</f>
        <v>1:50.000 (1px=4m)</v>
      </c>
      <c r="F15" s="13">
        <v>556</v>
      </c>
      <c r="G15" s="7" t="s">
        <v>16</v>
      </c>
      <c r="H15" s="7" t="s">
        <v>17</v>
      </c>
      <c r="I15" s="7">
        <v>7714</v>
      </c>
      <c r="J15" s="7">
        <v>3435619</v>
      </c>
      <c r="K15" s="7">
        <v>5344886</v>
      </c>
      <c r="L15" s="9" t="s">
        <v>118</v>
      </c>
      <c r="M15" s="9" t="s">
        <v>119</v>
      </c>
      <c r="N15" s="7">
        <v>32435569</v>
      </c>
      <c r="O15" s="7">
        <v>5343188</v>
      </c>
      <c r="P15" s="7"/>
      <c r="Q15" s="14" t="s">
        <v>20</v>
      </c>
      <c r="R15" s="15">
        <v>1</v>
      </c>
      <c r="S15" s="8"/>
    </row>
    <row r="16" spans="1:19" ht="12.75">
      <c r="A16" s="1" t="s">
        <v>120</v>
      </c>
      <c r="B16" s="10" t="s">
        <v>121</v>
      </c>
      <c r="C16" s="3" t="s">
        <v>68</v>
      </c>
      <c r="D16" s="16" t="s">
        <v>122</v>
      </c>
      <c r="E16" s="4" t="str">
        <f>HYPERLINK("http://www.lv-bw.de/dv/service/getrds.asp?login=dv&amp;pw=anonymous&amp;VERSION=1.1.1&amp;SERVICE=WMS&amp;REQUEST=GetMap&amp;SRS=EPSG:31467&amp;BBOX=3424210,5344295,3426610,5346695&amp;WIDTH=600&amp;HEIGHT=600&amp;LAYERS=DVTK50K&amp;STYLES=&amp;FORMAT=png&amp;","1:50.000 (1px=4m)")</f>
        <v>1:50.000 (1px=4m)</v>
      </c>
      <c r="F16" s="13">
        <v>591</v>
      </c>
      <c r="G16" s="17" t="s">
        <v>4</v>
      </c>
      <c r="H16" s="17" t="s">
        <v>70</v>
      </c>
      <c r="I16" s="6" t="s">
        <v>71</v>
      </c>
      <c r="J16" s="7">
        <v>3425410</v>
      </c>
      <c r="K16" s="7">
        <v>5345495</v>
      </c>
      <c r="L16" s="8" t="s">
        <v>123</v>
      </c>
      <c r="M16" s="8" t="s">
        <v>124</v>
      </c>
      <c r="N16" s="6" t="s">
        <v>125</v>
      </c>
      <c r="O16" s="6" t="s">
        <v>126</v>
      </c>
      <c r="P16" s="7"/>
      <c r="Q16" s="11" t="s">
        <v>127</v>
      </c>
      <c r="R16" s="9">
        <v>1</v>
      </c>
      <c r="S16" s="8"/>
    </row>
    <row r="17" spans="1:19" ht="12.75">
      <c r="A17" s="1" t="s">
        <v>128</v>
      </c>
      <c r="B17" s="2" t="s">
        <v>129</v>
      </c>
      <c r="C17" s="3" t="s">
        <v>23</v>
      </c>
      <c r="D17" s="2" t="s">
        <v>130</v>
      </c>
      <c r="E17" s="12" t="str">
        <f>HYPERLINK("http://www.lv-bw.de/dv/service/getrds.asp?login=dv&amp;pw=anonymous&amp;VERSION=1.1.1&amp;SERVICE=WMS&amp;REQUEST=GetMap&amp;SRS=EPSG:31467&amp;BBOX=3399614,5289659,3402014,5292059&amp;WIDTH=600&amp;HEIGHT=600&amp;LAYERS=DVTK50K&amp;STYLES=&amp;FORMAT=png&amp;","1:50.000 (1px=4m)")</f>
        <v>1:50.000 (1px=4m)</v>
      </c>
      <c r="F17" s="5">
        <v>615</v>
      </c>
      <c r="G17" s="6" t="s">
        <v>33</v>
      </c>
      <c r="H17" s="6" t="s">
        <v>131</v>
      </c>
      <c r="I17" s="6" t="s">
        <v>132</v>
      </c>
      <c r="J17" s="7">
        <v>3400814</v>
      </c>
      <c r="K17" s="7">
        <v>5290859</v>
      </c>
      <c r="L17" s="8" t="s">
        <v>133</v>
      </c>
      <c r="M17" s="8" t="s">
        <v>134</v>
      </c>
      <c r="N17" s="6" t="s">
        <v>135</v>
      </c>
      <c r="O17" s="6" t="s">
        <v>136</v>
      </c>
      <c r="P17" s="7"/>
      <c r="Q17" s="11" t="s">
        <v>20</v>
      </c>
      <c r="R17" s="9">
        <v>1</v>
      </c>
      <c r="S17" s="8"/>
    </row>
    <row r="18" spans="1:19" ht="12.75">
      <c r="A18" s="1" t="s">
        <v>137</v>
      </c>
      <c r="B18" s="10" t="s">
        <v>138</v>
      </c>
      <c r="C18" s="3" t="s">
        <v>139</v>
      </c>
      <c r="D18" s="16" t="s">
        <v>140</v>
      </c>
      <c r="E18" s="4" t="str">
        <f>HYPERLINK("http://www.lv-bw.de/dv/service/getrds.asp?login=dv&amp;pw=anonymous&amp;VERSION=1.1.1&amp;SERVICE=WMS&amp;REQUEST=GetMap&amp;SRS=EPSG:31467&amp;BBOX=3444786,5332998,3447186,5335398&amp;WIDTH=600&amp;HEIGHT=600&amp;LAYERS=DVTK50K&amp;STYLES=&amp;FORMAT=png&amp;","1:50.000 (1px=4m)")</f>
        <v>1:50.000 (1px=4m)</v>
      </c>
      <c r="F18" s="13">
        <v>835</v>
      </c>
      <c r="G18" s="17" t="s">
        <v>16</v>
      </c>
      <c r="H18" s="17" t="s">
        <v>105</v>
      </c>
      <c r="I18" s="6" t="s">
        <v>141</v>
      </c>
      <c r="J18" s="7">
        <v>3445986</v>
      </c>
      <c r="K18" s="7">
        <v>5334198</v>
      </c>
      <c r="L18" s="8" t="s">
        <v>142</v>
      </c>
      <c r="M18" s="8" t="s">
        <v>143</v>
      </c>
      <c r="N18" s="6" t="s">
        <v>144</v>
      </c>
      <c r="O18" s="6" t="s">
        <v>145</v>
      </c>
      <c r="P18" s="7" t="s">
        <v>146</v>
      </c>
      <c r="Q18" s="14" t="s">
        <v>11</v>
      </c>
      <c r="R18" s="15">
        <v>0</v>
      </c>
      <c r="S18" s="8"/>
    </row>
    <row r="19" spans="1:19" ht="12.75">
      <c r="A19" s="1" t="s">
        <v>147</v>
      </c>
      <c r="B19" s="10" t="s">
        <v>148</v>
      </c>
      <c r="C19" s="10" t="s">
        <v>42</v>
      </c>
      <c r="D19" s="16" t="s">
        <v>148</v>
      </c>
      <c r="E19" s="4" t="str">
        <f>HYPERLINK("http://www.lv-bw.de/dv/service/getrds.asp?login=dv&amp;pw=anonymous&amp;VERSION=1.1.1&amp;SERVICE=WMS&amp;REQUEST=GetMap&amp;SRS=EPSG:31467&amp;BBOX=3434985,5325176,3437385,5327576&amp;WIDTH=600&amp;HEIGHT=600&amp;LAYERS=DVTK50K&amp;STYLES=&amp;FORMAT=png&amp;","1:50.000 (1px=4m)")</f>
        <v>1:50.000 (1px=4m)</v>
      </c>
      <c r="F19" s="13">
        <v>855</v>
      </c>
      <c r="G19" s="17" t="s">
        <v>16</v>
      </c>
      <c r="H19" s="17" t="s">
        <v>105</v>
      </c>
      <c r="I19" s="6" t="s">
        <v>106</v>
      </c>
      <c r="J19" s="7">
        <v>3436185</v>
      </c>
      <c r="K19" s="7">
        <v>5326376</v>
      </c>
      <c r="L19" s="8" t="s">
        <v>149</v>
      </c>
      <c r="M19" s="8" t="s">
        <v>150</v>
      </c>
      <c r="N19" s="6" t="s">
        <v>151</v>
      </c>
      <c r="O19" s="6" t="s">
        <v>152</v>
      </c>
      <c r="P19" s="7"/>
      <c r="Q19" s="14" t="s">
        <v>20</v>
      </c>
      <c r="R19" s="15">
        <v>1</v>
      </c>
      <c r="S19" s="8"/>
    </row>
    <row r="20" spans="1:19" ht="12.75">
      <c r="A20" s="1" t="s">
        <v>153</v>
      </c>
      <c r="B20" s="21" t="s">
        <v>154</v>
      </c>
      <c r="C20" s="3" t="s">
        <v>42</v>
      </c>
      <c r="D20" s="22" t="s">
        <v>154</v>
      </c>
      <c r="E20" s="4" t="str">
        <f>HYPERLINK("http://www.lv-bw.de/dv/service/getrds.asp?login=dv&amp;pw=anonymous&amp;VERSION=1.1.1&amp;SERVICE=WMS&amp;REQUEST=GetMap&amp;SRS=EPSG:31467&amp;BBOX=3435417,5324022,3437817,5326422&amp;WIDTH=600&amp;HEIGHT=600&amp;LAYERS=DVTK50K&amp;STYLES=&amp;FORMAT=png&amp;","1:50.000 (1px=4m)")</f>
        <v>1:50.000 (1px=4m)</v>
      </c>
      <c r="F20" s="13">
        <v>929</v>
      </c>
      <c r="G20" s="17" t="s">
        <v>16</v>
      </c>
      <c r="H20" s="17" t="s">
        <v>105</v>
      </c>
      <c r="I20" s="6" t="s">
        <v>106</v>
      </c>
      <c r="J20" s="7">
        <v>3436617</v>
      </c>
      <c r="K20" s="7">
        <v>5325222</v>
      </c>
      <c r="L20" s="8" t="s">
        <v>155</v>
      </c>
      <c r="M20" s="8" t="s">
        <v>156</v>
      </c>
      <c r="N20" s="6" t="s">
        <v>157</v>
      </c>
      <c r="O20" s="6" t="s">
        <v>158</v>
      </c>
      <c r="P20" s="7" t="s">
        <v>159</v>
      </c>
      <c r="Q20" s="14" t="s">
        <v>11</v>
      </c>
      <c r="R20" s="15">
        <v>0</v>
      </c>
      <c r="S20" s="8"/>
    </row>
    <row r="21" spans="1:19" ht="12.75">
      <c r="A21" s="1" t="s">
        <v>160</v>
      </c>
      <c r="B21" s="2" t="s">
        <v>161</v>
      </c>
      <c r="C21" s="2" t="s">
        <v>23</v>
      </c>
      <c r="D21" s="16" t="s">
        <v>162</v>
      </c>
      <c r="E21" s="4" t="str">
        <f>HYPERLINK("http://www.lv-bw.de/dv/service/getrds.asp?login=dv&amp;pw=anonymous&amp;VERSION=1.1.1&amp;SERVICE=WMS&amp;REQUEST=GetMap&amp;SRS=EPSG:31467&amp;BBOX=3430754,5310054,3433154,5312454&amp;WIDTH=600&amp;HEIGHT=600&amp;LAYERS=DVTK50K&amp;STYLES=&amp;FORMAT=png&amp;","1:50.000 (1px=4m)")</f>
        <v>1:50.000 (1px=4m)</v>
      </c>
      <c r="F21" s="13">
        <v>1013</v>
      </c>
      <c r="G21" s="6" t="s">
        <v>163</v>
      </c>
      <c r="H21" s="6" t="s">
        <v>164</v>
      </c>
      <c r="I21" s="6" t="s">
        <v>165</v>
      </c>
      <c r="J21" s="7">
        <v>3431954</v>
      </c>
      <c r="K21" s="7">
        <v>5311254</v>
      </c>
      <c r="L21" s="8" t="s">
        <v>166</v>
      </c>
      <c r="M21" s="8" t="s">
        <v>167</v>
      </c>
      <c r="N21" s="6" t="s">
        <v>168</v>
      </c>
      <c r="O21" s="6" t="s">
        <v>169</v>
      </c>
      <c r="P21" s="7"/>
      <c r="Q21" s="11" t="s">
        <v>20</v>
      </c>
      <c r="R21" s="9">
        <v>1</v>
      </c>
      <c r="S21" s="8"/>
    </row>
    <row r="22" spans="1:19" ht="12.75">
      <c r="A22" s="1" t="s">
        <v>170</v>
      </c>
      <c r="B22" s="18" t="s">
        <v>171</v>
      </c>
      <c r="C22" s="3" t="s">
        <v>172</v>
      </c>
      <c r="D22" s="19" t="s">
        <v>173</v>
      </c>
      <c r="E22" s="4" t="str">
        <f>HYPERLINK("http://deutschlandviewer.bayern.de/ogc/getogc.cgi?VERSION=1.1.1&amp;SERVICE=WMS&amp;REQUEST=GetMap&amp;SRS=EPSG:31468&amp;BBOX=4431377,5497540,4433777,5499940&amp;WIDTH=600&amp;HEIGHT=600&amp;LAYERS=tk50&amp;STYLES=&amp;FORMAT=png&amp;","1:50.000 (1px=4m)")</f>
        <v>1:50.000 (1px=4m)</v>
      </c>
      <c r="F22" s="5">
        <v>390</v>
      </c>
      <c r="G22" s="17" t="s">
        <v>174</v>
      </c>
      <c r="H22" s="17" t="s">
        <v>175</v>
      </c>
      <c r="I22" s="6" t="s">
        <v>176</v>
      </c>
      <c r="J22" s="7">
        <v>4432577</v>
      </c>
      <c r="K22" s="7">
        <v>5498740</v>
      </c>
      <c r="L22" s="8" t="s">
        <v>177</v>
      </c>
      <c r="M22" s="8" t="s">
        <v>178</v>
      </c>
      <c r="N22" s="6" t="s">
        <v>179</v>
      </c>
      <c r="O22" s="6" t="s">
        <v>180</v>
      </c>
      <c r="P22" s="7" t="s">
        <v>181</v>
      </c>
      <c r="Q22" s="11" t="s">
        <v>11</v>
      </c>
      <c r="R22" s="9">
        <v>0</v>
      </c>
      <c r="S22" s="8"/>
    </row>
    <row r="23" spans="1:19" ht="12.75">
      <c r="A23" s="3" t="s">
        <v>182</v>
      </c>
      <c r="B23" s="18" t="s">
        <v>183</v>
      </c>
      <c r="C23" s="3" t="s">
        <v>139</v>
      </c>
      <c r="D23" s="19" t="s">
        <v>184</v>
      </c>
      <c r="E23" s="4" t="str">
        <f>HYPERLINK("http://deutschlandviewer.bayern.de/ogc/getogc.cgi?VERSION=1.1.1&amp;SERVICE=WMS&amp;REQUEST=GetMap&amp;SRS=EPSG:31467&amp;BBOX=3537672,5558908,3540072,5561308&amp;WIDTH=600&amp;HEIGHT=600&amp;LAYERS=tk50&amp;STYLES=&amp;FORMAT=png&amp;","1:50.000 (1px=4m)")</f>
        <v>1:50.000 (1px=4m)</v>
      </c>
      <c r="F23" s="5">
        <v>418</v>
      </c>
      <c r="G23" s="17" t="s">
        <v>185</v>
      </c>
      <c r="H23" s="17" t="s">
        <v>186</v>
      </c>
      <c r="I23" s="6" t="s">
        <v>187</v>
      </c>
      <c r="J23" s="7">
        <v>3538872</v>
      </c>
      <c r="K23" s="7">
        <v>5560108</v>
      </c>
      <c r="L23" s="8" t="s">
        <v>188</v>
      </c>
      <c r="M23" s="8" t="s">
        <v>189</v>
      </c>
      <c r="N23" s="6" t="s">
        <v>190</v>
      </c>
      <c r="O23" s="6" t="s">
        <v>191</v>
      </c>
      <c r="P23" s="7" t="s">
        <v>192</v>
      </c>
      <c r="Q23" s="11" t="s">
        <v>193</v>
      </c>
      <c r="R23" s="9">
        <v>1</v>
      </c>
      <c r="S23" s="8"/>
    </row>
    <row r="24" spans="1:19" ht="12.75">
      <c r="A24" s="3" t="s">
        <v>194</v>
      </c>
      <c r="B24" s="2" t="s">
        <v>195</v>
      </c>
      <c r="C24" s="3" t="s">
        <v>42</v>
      </c>
      <c r="D24" s="2" t="s">
        <v>195</v>
      </c>
      <c r="E24" s="4" t="str">
        <f>HYPERLINK("http://deutschlandviewer.bayern.de/ogc/getogc.cgi?VERSION=1.1.1&amp;SERVICE=WMS&amp;REQUEST=GetMap&amp;SRS=EPSG:31468&amp;BBOX=4534002,5468341,4536402,5470741&amp;WIDTH=600&amp;HEIGHT=600&amp;LAYERS=tk50&amp;STYLES=&amp;FORMAT=png&amp;","1:50.000 (1px=4m)")</f>
        <v>1:50.000 (1px=4m)</v>
      </c>
      <c r="F24" s="5">
        <v>586</v>
      </c>
      <c r="G24" s="6" t="s">
        <v>196</v>
      </c>
      <c r="H24" s="6" t="s">
        <v>197</v>
      </c>
      <c r="I24" s="6" t="s">
        <v>198</v>
      </c>
      <c r="J24" s="7">
        <v>4535202</v>
      </c>
      <c r="K24" s="7">
        <v>5469541</v>
      </c>
      <c r="L24" s="8" t="s">
        <v>199</v>
      </c>
      <c r="M24" s="8" t="s">
        <v>200</v>
      </c>
      <c r="N24" s="6" t="s">
        <v>201</v>
      </c>
      <c r="O24" s="6" t="s">
        <v>202</v>
      </c>
      <c r="P24" s="7"/>
      <c r="Q24" s="11" t="s">
        <v>20</v>
      </c>
      <c r="R24" s="9">
        <v>1</v>
      </c>
      <c r="S24" s="8"/>
    </row>
    <row r="25" spans="1:19" ht="12.75">
      <c r="A25" s="3" t="s">
        <v>203</v>
      </c>
      <c r="B25" s="23" t="s">
        <v>204</v>
      </c>
      <c r="C25" s="3" t="s">
        <v>31</v>
      </c>
      <c r="D25" s="2" t="s">
        <v>205</v>
      </c>
      <c r="E25" s="4" t="str">
        <f>HYPERLINK("http://deutschlandviewer.bayern.de/ogc/getogc.cgi?VERSION=1.1.1&amp;SERVICE=WMS&amp;REQUEST=GetMap&amp;SRS=EPSG:31468&amp;BBOX=4553157,5435826,4555557,5438226&amp;WIDTH=600&amp;HEIGHT=600&amp;LAYERS=tk50&amp;STYLES=&amp;FORMAT=png&amp;","1:50.000 (1px=4m)")</f>
        <v>1:50.000 (1px=4m)</v>
      </c>
      <c r="F25" s="5">
        <v>651</v>
      </c>
      <c r="G25" s="6" t="s">
        <v>206</v>
      </c>
      <c r="H25" s="6" t="s">
        <v>207</v>
      </c>
      <c r="I25" s="6" t="s">
        <v>208</v>
      </c>
      <c r="J25" s="7">
        <v>4554357</v>
      </c>
      <c r="K25" s="7">
        <v>5437026</v>
      </c>
      <c r="L25" s="8" t="s">
        <v>209</v>
      </c>
      <c r="M25" s="8" t="s">
        <v>210</v>
      </c>
      <c r="N25" s="6" t="s">
        <v>211</v>
      </c>
      <c r="O25" s="6" t="s">
        <v>212</v>
      </c>
      <c r="P25" s="7" t="s">
        <v>213</v>
      </c>
      <c r="Q25" s="11" t="s">
        <v>11</v>
      </c>
      <c r="R25" s="9">
        <v>0</v>
      </c>
      <c r="S25" s="8"/>
    </row>
    <row r="26" spans="1:19" ht="12.75">
      <c r="A26" s="3" t="s">
        <v>214</v>
      </c>
      <c r="B26" s="19" t="s">
        <v>215</v>
      </c>
      <c r="C26" s="3" t="s">
        <v>216</v>
      </c>
      <c r="D26" s="19" t="s">
        <v>217</v>
      </c>
      <c r="E26" s="4" t="str">
        <f>HYPERLINK("http://deutschlandviewer.bayern.de/ogc/getogc.cgi?VERSION=1.1.1&amp;SERVICE=WMS&amp;REQUEST=GetMap&amp;SRS=EPSG:31468&amp;BBOX=4400648,5267052,4403048,5269452&amp;WIDTH=600&amp;HEIGHT=600&amp;LAYERS=tk50&amp;STYLES=&amp;FORMAT=png&amp;","1:50.000 (1px=4m)")</f>
        <v>1:50.000 (1px=4m)</v>
      </c>
      <c r="F26" s="5">
        <v>882</v>
      </c>
      <c r="G26" s="17" t="s">
        <v>218</v>
      </c>
      <c r="H26" s="17" t="s">
        <v>219</v>
      </c>
      <c r="I26" s="6" t="s">
        <v>220</v>
      </c>
      <c r="J26" s="7">
        <v>4401848</v>
      </c>
      <c r="K26" s="7">
        <v>5268252</v>
      </c>
      <c r="L26" s="8" t="s">
        <v>221</v>
      </c>
      <c r="M26" s="8" t="s">
        <v>222</v>
      </c>
      <c r="N26" s="6" t="s">
        <v>223</v>
      </c>
      <c r="O26" s="6" t="s">
        <v>224</v>
      </c>
      <c r="P26" s="7"/>
      <c r="Q26" s="11" t="s">
        <v>48</v>
      </c>
      <c r="R26" s="9">
        <v>2</v>
      </c>
      <c r="S26" s="9" t="s">
        <v>225</v>
      </c>
    </row>
    <row r="27" spans="1:19" ht="12.75">
      <c r="A27" s="3" t="s">
        <v>226</v>
      </c>
      <c r="B27" s="2" t="s">
        <v>227</v>
      </c>
      <c r="C27" s="3" t="s">
        <v>228</v>
      </c>
      <c r="D27" s="2" t="s">
        <v>229</v>
      </c>
      <c r="E27" s="4" t="str">
        <f>HYPERLINK("http://deutschlandviewer.bayern.de/ogc/getogc.cgi?VERSION=1.1.1&amp;SERVICE=WMS&amp;REQUEST=GetMap&amp;SRS=EPSG:31468&amp;BBOX=4582057,5435721,4584457,5438121&amp;WIDTH=600&amp;HEIGHT=600&amp;LAYERS=tk50&amp;STYLES=&amp;FORMAT=png&amp;","1:50.000 (1px=4m)")</f>
        <v>1:50.000 (1px=4m)</v>
      </c>
      <c r="F27" s="5">
        <v>903</v>
      </c>
      <c r="G27" s="6" t="s">
        <v>206</v>
      </c>
      <c r="H27" s="6" t="s">
        <v>230</v>
      </c>
      <c r="I27" s="6" t="s">
        <v>231</v>
      </c>
      <c r="J27" s="7">
        <v>4583257</v>
      </c>
      <c r="K27" s="7">
        <v>5436921</v>
      </c>
      <c r="L27" s="8" t="s">
        <v>232</v>
      </c>
      <c r="M27" s="8" t="s">
        <v>233</v>
      </c>
      <c r="N27" s="6" t="s">
        <v>234</v>
      </c>
      <c r="O27" s="6" t="s">
        <v>235</v>
      </c>
      <c r="P27" s="7" t="s">
        <v>236</v>
      </c>
      <c r="Q27" s="11" t="s">
        <v>237</v>
      </c>
      <c r="R27" s="9">
        <v>1</v>
      </c>
      <c r="S27" s="9"/>
    </row>
    <row r="28" spans="1:19" ht="12.75">
      <c r="A28" s="1" t="s">
        <v>238</v>
      </c>
      <c r="B28" s="24" t="s">
        <v>239</v>
      </c>
      <c r="C28" s="3" t="s">
        <v>31</v>
      </c>
      <c r="D28" s="2" t="s">
        <v>240</v>
      </c>
      <c r="E28" s="4" t="str">
        <f>HYPERLINK("http://deutschlandviewer.bayern.de/ogc/getogc.cgi?VERSION=1.1.1&amp;SERVICE=WMS&amp;REQUEST=GetMap&amp;SRS=EPSG:31468&amp;BBOX=4558929,5293509,4561329,5295909&amp;WIDTH=600&amp;HEIGHT=600&amp;LAYERS=tk50&amp;STYLES=&amp;FORMAT=png&amp;","1:50.000 (1px=4m)")</f>
        <v>1:50.000 (1px=4m)</v>
      </c>
      <c r="F28" s="5">
        <v>912</v>
      </c>
      <c r="G28" s="6" t="s">
        <v>241</v>
      </c>
      <c r="H28" s="6" t="s">
        <v>242</v>
      </c>
      <c r="I28" s="6" t="s">
        <v>243</v>
      </c>
      <c r="J28" s="7">
        <v>4560129</v>
      </c>
      <c r="K28" s="7">
        <v>5294709</v>
      </c>
      <c r="L28" s="8" t="s">
        <v>244</v>
      </c>
      <c r="M28" s="8" t="s">
        <v>245</v>
      </c>
      <c r="N28" s="6" t="s">
        <v>246</v>
      </c>
      <c r="O28" s="6" t="s">
        <v>247</v>
      </c>
      <c r="P28" s="7"/>
      <c r="Q28" s="14" t="s">
        <v>20</v>
      </c>
      <c r="R28" s="15">
        <v>1</v>
      </c>
      <c r="S28" s="15"/>
    </row>
    <row r="29" spans="1:19" ht="12.75">
      <c r="A29" s="1" t="s">
        <v>248</v>
      </c>
      <c r="B29" s="18" t="s">
        <v>249</v>
      </c>
      <c r="C29" s="3" t="s">
        <v>250</v>
      </c>
      <c r="D29" s="18" t="s">
        <v>251</v>
      </c>
      <c r="E29" s="12" t="str">
        <f>HYPERLINK("http://deutschlandviewer.bayern.de/ogc/getogc.cgi?VERSION=1.1.1&amp;SERVICE=WMS&amp;REQUEST=GetMap&amp;SRS=EPSG:31468&amp;BBOX=4581429,5435137,4583829,5437537&amp;WIDTH=600&amp;HEIGHT=600&amp;LAYERS=tk50&amp;STYLES=&amp;FORMAT=png&amp;","1:50.000 (1px=4m)")</f>
        <v>1:50.000 (1px=4m)</v>
      </c>
      <c r="F29" s="5">
        <v>929</v>
      </c>
      <c r="G29" s="5" t="s">
        <v>206</v>
      </c>
      <c r="H29" s="17" t="s">
        <v>230</v>
      </c>
      <c r="I29" s="17" t="s">
        <v>231</v>
      </c>
      <c r="J29" s="6" t="s">
        <v>252</v>
      </c>
      <c r="K29" s="7">
        <v>5436337</v>
      </c>
      <c r="L29" s="7" t="s">
        <v>253</v>
      </c>
      <c r="M29" s="8" t="s">
        <v>254</v>
      </c>
      <c r="N29" s="8" t="s">
        <v>255</v>
      </c>
      <c r="O29" s="6" t="s">
        <v>256</v>
      </c>
      <c r="P29" s="6"/>
      <c r="Q29" s="11" t="s">
        <v>257</v>
      </c>
      <c r="R29" s="9">
        <v>2</v>
      </c>
      <c r="S29" s="25"/>
    </row>
    <row r="30" spans="1:19" ht="12.75">
      <c r="A30" s="1" t="s">
        <v>258</v>
      </c>
      <c r="B30" s="18" t="s">
        <v>259</v>
      </c>
      <c r="C30" s="2" t="s">
        <v>68</v>
      </c>
      <c r="D30" s="18" t="s">
        <v>260</v>
      </c>
      <c r="E30" s="12" t="str">
        <f>HYPERLINK("http://deutschlandviewer.bayern.de/ogc/getogc.cgi?VERSION=1.1.1&amp;SERVICE=WMS&amp;REQUEST=GetMap&amp;SRS=EPSG:31468&amp;BBOX=4581096,5450569,4583496,5452969&amp;WIDTH=600&amp;HEIGHT=600&amp;LAYERS=tk50&amp;STYLES=&amp;FORMAT=png&amp;","1:50.000 (1px=4m)")</f>
        <v>1:50.000 (1px=4m)</v>
      </c>
      <c r="F30" s="23">
        <v>1115</v>
      </c>
      <c r="G30" s="5" t="s">
        <v>206</v>
      </c>
      <c r="H30" s="5" t="s">
        <v>230</v>
      </c>
      <c r="I30" s="17" t="s">
        <v>261</v>
      </c>
      <c r="J30" s="17" t="s">
        <v>262</v>
      </c>
      <c r="K30" s="6" t="s">
        <v>263</v>
      </c>
      <c r="L30" s="7" t="s">
        <v>264</v>
      </c>
      <c r="M30" s="7" t="s">
        <v>265</v>
      </c>
      <c r="N30" s="8" t="s">
        <v>266</v>
      </c>
      <c r="O30" s="8" t="s">
        <v>267</v>
      </c>
      <c r="P30" s="6"/>
      <c r="Q30" s="11" t="s">
        <v>268</v>
      </c>
      <c r="R30" s="9">
        <v>3</v>
      </c>
      <c r="S30" s="26" t="s">
        <v>269</v>
      </c>
    </row>
    <row r="31" spans="1:19" ht="12.75">
      <c r="A31" s="3" t="s">
        <v>270</v>
      </c>
      <c r="B31" s="2" t="s">
        <v>271</v>
      </c>
      <c r="C31" s="3" t="s">
        <v>23</v>
      </c>
      <c r="D31" s="2" t="s">
        <v>272</v>
      </c>
      <c r="E31" s="4" t="str">
        <f>HYPERLINK("http://deutschlandviewer.bayern.de/ogc/getogc.cgi?VERSION=1.1.1&amp;SERVICE=WMS&amp;REQUEST=GetMap&amp;SRS=EPSG:31468&amp;BBOX=4428001,5271076,4430401,5273476&amp;WIDTH=600&amp;HEIGHT=600&amp;LAYERS=tk50&amp;STYLES=&amp;FORMAT=png&amp;","1:50.000 (1px=4m)")</f>
        <v>1:50.000 (1px=4m)</v>
      </c>
      <c r="F31" s="5">
        <v>1215</v>
      </c>
      <c r="G31" s="6" t="s">
        <v>218</v>
      </c>
      <c r="H31" s="6" t="s">
        <v>273</v>
      </c>
      <c r="I31" s="6" t="s">
        <v>274</v>
      </c>
      <c r="J31" s="7">
        <v>4429201</v>
      </c>
      <c r="K31" s="7">
        <v>5272276</v>
      </c>
      <c r="L31" s="8" t="s">
        <v>275</v>
      </c>
      <c r="M31" s="8" t="s">
        <v>276</v>
      </c>
      <c r="N31" s="6" t="s">
        <v>277</v>
      </c>
      <c r="O31" s="6" t="s">
        <v>278</v>
      </c>
      <c r="P31" s="7"/>
      <c r="Q31" s="11" t="s">
        <v>279</v>
      </c>
      <c r="R31" s="9">
        <v>3</v>
      </c>
      <c r="S31" s="8"/>
    </row>
    <row r="32" spans="1:19" ht="12.75">
      <c r="A32" s="1" t="s">
        <v>280</v>
      </c>
      <c r="B32" s="18" t="s">
        <v>281</v>
      </c>
      <c r="C32" s="18" t="s">
        <v>282</v>
      </c>
      <c r="D32" s="19" t="s">
        <v>283</v>
      </c>
      <c r="E32" s="4" t="str">
        <f>HYPERLINK("http://deutschlandviewer.bayern.de/ogc/getogc.cgi?VERSION=1.1.1&amp;SERVICE=WMS&amp;REQUEST=GetMap&amp;SRS=EPSG:31468&amp;BBOX=4470586,5274152,4472986,5276552&amp;WIDTH=600&amp;HEIGHT=600&amp;LAYERS=tk50&amp;STYLES=&amp;FORMAT=png&amp;","1:50.000 (1px=4m)")</f>
        <v>1:50.000 (1px=4m)</v>
      </c>
      <c r="F32" s="5">
        <v>1215</v>
      </c>
      <c r="G32" s="17" t="s">
        <v>284</v>
      </c>
      <c r="H32" s="17" t="s">
        <v>285</v>
      </c>
      <c r="I32" s="6" t="s">
        <v>286</v>
      </c>
      <c r="J32" s="7">
        <v>4471786</v>
      </c>
      <c r="K32" s="7">
        <v>5275352</v>
      </c>
      <c r="L32" s="8" t="s">
        <v>287</v>
      </c>
      <c r="M32" s="8" t="s">
        <v>288</v>
      </c>
      <c r="N32" s="6" t="s">
        <v>289</v>
      </c>
      <c r="O32" s="6" t="s">
        <v>290</v>
      </c>
      <c r="P32" s="7"/>
      <c r="Q32" s="7"/>
      <c r="R32" s="9"/>
      <c r="S32" s="8"/>
    </row>
    <row r="33" spans="1:19" ht="12.75">
      <c r="A33" s="3" t="s">
        <v>291</v>
      </c>
      <c r="B33" s="2" t="s">
        <v>292</v>
      </c>
      <c r="C33" s="2" t="s">
        <v>293</v>
      </c>
      <c r="D33" s="2" t="s">
        <v>294</v>
      </c>
      <c r="E33" s="4" t="str">
        <f>HYPERLINK("http://deutschlandviewer.bayern.de/ogc/getogc.cgi?VERSION=1.1.1&amp;SERVICE=WMS&amp;REQUEST=GetMap&amp;SRS=EPSG:31468&amp;BBOX=4429685,5276026,4432085,5278426&amp;WIDTH=600&amp;HEIGHT=600&amp;LAYERS=tk50&amp;STYLES=&amp;FORMAT=png&amp;","1:50.000 (1px=4m)")</f>
        <v>1:50.000 (1px=4m)</v>
      </c>
      <c r="F33" s="5">
        <v>1265</v>
      </c>
      <c r="G33" s="6" t="s">
        <v>295</v>
      </c>
      <c r="H33" s="6" t="s">
        <v>296</v>
      </c>
      <c r="I33" s="6" t="s">
        <v>297</v>
      </c>
      <c r="J33" s="7">
        <v>4430885</v>
      </c>
      <c r="K33" s="7">
        <v>5277226</v>
      </c>
      <c r="L33" s="8" t="s">
        <v>298</v>
      </c>
      <c r="M33" s="8" t="s">
        <v>299</v>
      </c>
      <c r="N33" s="6" t="s">
        <v>300</v>
      </c>
      <c r="O33" s="6" t="s">
        <v>301</v>
      </c>
      <c r="P33" s="7"/>
      <c r="Q33" s="11" t="s">
        <v>48</v>
      </c>
      <c r="R33" s="9">
        <v>2</v>
      </c>
      <c r="S33" s="8"/>
    </row>
    <row r="34" spans="1:19" ht="12.75">
      <c r="A34" s="3" t="s">
        <v>302</v>
      </c>
      <c r="B34" s="19" t="s">
        <v>303</v>
      </c>
      <c r="C34" s="3" t="s">
        <v>23</v>
      </c>
      <c r="D34" s="19" t="s">
        <v>304</v>
      </c>
      <c r="E34" s="4" t="str">
        <f>HYPERLINK("http://deutschlandviewer.bayern.de/ogc/getogc.cgi?VERSION=1.1.1&amp;SERVICE=WMS&amp;REQUEST=GetMap&amp;SRS=EPSG:31468&amp;BBOX=4428926,5265987,4431326,5268387&amp;WIDTH=600&amp;HEIGHT=600&amp;LAYERS=tk50&amp;STYLES=&amp;FORMAT=png&amp;","1:50.000 (1px=4m)")</f>
        <v>1:50.000 (1px=4m)</v>
      </c>
      <c r="F34" s="5">
        <v>1294</v>
      </c>
      <c r="G34" s="17" t="s">
        <v>218</v>
      </c>
      <c r="H34" s="17" t="s">
        <v>273</v>
      </c>
      <c r="I34" s="6" t="s">
        <v>274</v>
      </c>
      <c r="J34" s="7">
        <v>4430126</v>
      </c>
      <c r="K34" s="7">
        <v>5267187</v>
      </c>
      <c r="L34" s="8" t="s">
        <v>305</v>
      </c>
      <c r="M34" s="8" t="s">
        <v>306</v>
      </c>
      <c r="N34" s="6" t="s">
        <v>307</v>
      </c>
      <c r="O34" s="6" t="s">
        <v>308</v>
      </c>
      <c r="P34" s="7"/>
      <c r="Q34" s="11" t="s">
        <v>48</v>
      </c>
      <c r="R34" s="9">
        <v>2</v>
      </c>
      <c r="S34" s="8"/>
    </row>
    <row r="35" spans="1:19" ht="12.75">
      <c r="A35" s="3" t="s">
        <v>309</v>
      </c>
      <c r="B35" s="23" t="s">
        <v>310</v>
      </c>
      <c r="C35" s="3" t="s">
        <v>23</v>
      </c>
      <c r="D35" s="2" t="s">
        <v>311</v>
      </c>
      <c r="E35" s="4" t="str">
        <f>HYPERLINK("http://deutschlandviewer.bayern.de/ogc/getogc.cgi?VERSION=1.1.1&amp;SERVICE=WMS&amp;REQUEST=GetMap&amp;SRS=EPSG:31468&amp;BBOX=4430101,5274968,4432501,5277368&amp;WIDTH=600&amp;HEIGHT=600&amp;LAYERS=tk50&amp;STYLES=&amp;FORMAT=png&amp;","1:50.000 (1px=4m)")</f>
        <v>1:50.000 (1px=4m)</v>
      </c>
      <c r="F35" s="5">
        <v>1361</v>
      </c>
      <c r="G35" s="6" t="s">
        <v>295</v>
      </c>
      <c r="H35" s="6" t="s">
        <v>296</v>
      </c>
      <c r="I35" s="6" t="s">
        <v>297</v>
      </c>
      <c r="J35" s="7">
        <v>4431301</v>
      </c>
      <c r="K35" s="7">
        <v>5276168</v>
      </c>
      <c r="L35" s="8" t="s">
        <v>312</v>
      </c>
      <c r="M35" s="8" t="s">
        <v>313</v>
      </c>
      <c r="N35" s="6" t="s">
        <v>314</v>
      </c>
      <c r="O35" s="6" t="s">
        <v>315</v>
      </c>
      <c r="P35" s="7"/>
      <c r="Q35" s="11" t="s">
        <v>316</v>
      </c>
      <c r="R35" s="9">
        <v>3</v>
      </c>
      <c r="S35" s="8"/>
    </row>
    <row r="36" spans="1:19" ht="12.75">
      <c r="A36" s="1" t="s">
        <v>317</v>
      </c>
      <c r="B36" s="18" t="s">
        <v>318</v>
      </c>
      <c r="C36" s="3" t="s">
        <v>23</v>
      </c>
      <c r="D36" s="19" t="s">
        <v>319</v>
      </c>
      <c r="E36" s="4" t="str">
        <f>HYPERLINK("http://deutschlandviewer.bayern.de/ogc/getogc.cgi?VERSION=1.1.1&amp;SERVICE=WMS&amp;REQUEST=GetMap&amp;SRS=EPSG:31468&amp;BBOX=4418116,5262371,4420516,5264771&amp;WIDTH=600&amp;HEIGHT=600&amp;LAYERS=tk50&amp;STYLES=&amp;FORMAT=png&amp;","1:50.000 (1px=4m)")</f>
        <v>1:50.000 (1px=4m)</v>
      </c>
      <c r="F36" s="5">
        <v>1672</v>
      </c>
      <c r="G36" s="17" t="s">
        <v>218</v>
      </c>
      <c r="H36" s="17" t="s">
        <v>219</v>
      </c>
      <c r="I36" s="6" t="s">
        <v>320</v>
      </c>
      <c r="J36" s="7">
        <v>4419316</v>
      </c>
      <c r="K36" s="7">
        <v>5263571</v>
      </c>
      <c r="L36" s="8" t="s">
        <v>321</v>
      </c>
      <c r="M36" s="8" t="s">
        <v>322</v>
      </c>
      <c r="N36" s="6" t="s">
        <v>323</v>
      </c>
      <c r="O36" s="7" t="s">
        <v>324</v>
      </c>
      <c r="P36" s="7"/>
      <c r="Q36" s="11" t="s">
        <v>325</v>
      </c>
      <c r="R36" s="9">
        <v>4</v>
      </c>
      <c r="S36" s="8"/>
    </row>
    <row r="37" spans="1:19" ht="12.75">
      <c r="A37" s="1" t="s">
        <v>326</v>
      </c>
      <c r="B37" s="18" t="s">
        <v>327</v>
      </c>
      <c r="C37" s="3" t="s">
        <v>328</v>
      </c>
      <c r="D37" s="19" t="s">
        <v>329</v>
      </c>
      <c r="E37" s="4" t="str">
        <f>HYPERLINK("http://deutschlandviewer.bayern.de/ogc/getogc.cgi?VERSION=1.1.1&amp;SERVICE=WMS&amp;REQUEST=GetMap&amp;SRS=EPSG:31468&amp;BBOX=4567486,5264545,4569886,5266945&amp;WIDTH=600&amp;HEIGHT=600&amp;LAYERS=tk50&amp;STYLES=&amp;FORMAT=png&amp;","1:50.000 (1px=4m)")</f>
        <v>1:50.000 (1px=4m)</v>
      </c>
      <c r="F37" s="5">
        <v>1764</v>
      </c>
      <c r="G37" s="17" t="s">
        <v>330</v>
      </c>
      <c r="H37" s="17" t="s">
        <v>331</v>
      </c>
      <c r="I37" s="6" t="s">
        <v>332</v>
      </c>
      <c r="J37" s="7">
        <v>4568686</v>
      </c>
      <c r="K37" s="7">
        <v>5265745</v>
      </c>
      <c r="L37" s="8" t="s">
        <v>333</v>
      </c>
      <c r="M37" s="8" t="s">
        <v>334</v>
      </c>
      <c r="N37" s="6" t="s">
        <v>335</v>
      </c>
      <c r="O37" s="6" t="s">
        <v>336</v>
      </c>
      <c r="P37" s="7"/>
      <c r="Q37" s="11"/>
      <c r="R37" s="9">
        <v>99</v>
      </c>
      <c r="S37" s="8"/>
    </row>
    <row r="38" spans="1:19" ht="12.75">
      <c r="A38" s="1" t="s">
        <v>337</v>
      </c>
      <c r="B38" s="18" t="s">
        <v>338</v>
      </c>
      <c r="C38" s="3" t="s">
        <v>339</v>
      </c>
      <c r="D38" s="19" t="s">
        <v>340</v>
      </c>
      <c r="E38" s="4" t="str">
        <f>HYPERLINK("http://deutschlandviewer.bayern.de/ogc/getogc.cgi?VERSION=1.1.1&amp;SERVICE=WMS&amp;REQUEST=GetMap&amp;SRS=EPSG:31468&amp;BBOX=4448741,5261352,4451141,5263752&amp;WIDTH=600&amp;HEIGHT=600&amp;LAYERS=tk50&amp;STYLES=&amp;FORMAT=png&amp;","1:50.000 (1px=4m)")</f>
        <v>1:50.000 (1px=4m)</v>
      </c>
      <c r="F38" s="5">
        <v>1784</v>
      </c>
      <c r="G38" s="17" t="s">
        <v>341</v>
      </c>
      <c r="H38" s="17" t="s">
        <v>342</v>
      </c>
      <c r="I38" s="6" t="s">
        <v>343</v>
      </c>
      <c r="J38" s="7">
        <v>4449941</v>
      </c>
      <c r="K38" s="7">
        <v>5262552</v>
      </c>
      <c r="L38" s="8" t="s">
        <v>344</v>
      </c>
      <c r="M38" s="8" t="s">
        <v>345</v>
      </c>
      <c r="N38" s="6" t="s">
        <v>346</v>
      </c>
      <c r="O38" s="6" t="s">
        <v>347</v>
      </c>
      <c r="P38" s="7"/>
      <c r="Q38" s="7"/>
      <c r="R38" s="9"/>
      <c r="S38" s="8"/>
    </row>
    <row r="39" spans="1:19" ht="12.75">
      <c r="A39" s="3" t="s">
        <v>348</v>
      </c>
      <c r="B39" s="2" t="s">
        <v>349</v>
      </c>
      <c r="C39" s="2" t="s">
        <v>23</v>
      </c>
      <c r="D39" s="2" t="s">
        <v>350</v>
      </c>
      <c r="E39" s="4" t="str">
        <f>HYPERLINK("http://deutschlandviewer.bayern.de/ogc/getogc.cgi?VERSION=1.1.1&amp;SERVICE=WMS&amp;REQUEST=GetMap&amp;SRS=EPSG:31468&amp;BBOX=4436817,5266337,4439217,5268737&amp;WIDTH=600&amp;HEIGHT=600&amp;LAYERS=tk50&amp;STYLES=&amp;FORMAT=png&amp;","1:50.000 (1px=4m)")</f>
        <v>1:50.000 (1px=4m)</v>
      </c>
      <c r="F39" s="5">
        <v>1859</v>
      </c>
      <c r="G39" s="6" t="s">
        <v>218</v>
      </c>
      <c r="H39" s="6" t="s">
        <v>273</v>
      </c>
      <c r="I39" s="6" t="s">
        <v>351</v>
      </c>
      <c r="J39" s="7">
        <v>4438017</v>
      </c>
      <c r="K39" s="7">
        <v>5267537</v>
      </c>
      <c r="L39" s="8" t="s">
        <v>352</v>
      </c>
      <c r="M39" s="8" t="s">
        <v>353</v>
      </c>
      <c r="N39" s="6" t="s">
        <v>354</v>
      </c>
      <c r="O39" s="6" t="s">
        <v>355</v>
      </c>
      <c r="P39" s="7"/>
      <c r="Q39" s="11" t="s">
        <v>325</v>
      </c>
      <c r="R39" s="9">
        <v>40</v>
      </c>
      <c r="S39" s="8"/>
    </row>
    <row r="40" spans="1:19" ht="12.75">
      <c r="A40" s="1" t="s">
        <v>356</v>
      </c>
      <c r="B40" s="18" t="s">
        <v>357</v>
      </c>
      <c r="C40" s="3" t="s">
        <v>358</v>
      </c>
      <c r="D40" s="19" t="s">
        <v>359</v>
      </c>
      <c r="E40" s="4" t="str">
        <f>HYPERLINK("http://deutschlandviewer.bayern.de/ogc/getogc.cgi?VERSION=1.1.1&amp;SERVICE=WMS&amp;REQUEST=GetMap&amp;SRS=EPSG:31468&amp;BBOX=4568181,5261163,4570581,5263563&amp;WIDTH=600&amp;HEIGHT=600&amp;LAYERS=tk50&amp;STYLES=&amp;FORMAT=png&amp;","1:50.000 (1px=4m)")</f>
        <v>1:50.000 (1px=4m)</v>
      </c>
      <c r="F40" s="5">
        <v>1876</v>
      </c>
      <c r="G40" s="17" t="s">
        <v>330</v>
      </c>
      <c r="H40" s="17" t="s">
        <v>331</v>
      </c>
      <c r="I40" s="6" t="s">
        <v>360</v>
      </c>
      <c r="J40" s="7">
        <v>4569381</v>
      </c>
      <c r="K40" s="7">
        <v>5262363</v>
      </c>
      <c r="L40" s="8" t="s">
        <v>361</v>
      </c>
      <c r="M40" s="8" t="s">
        <v>362</v>
      </c>
      <c r="N40" s="6" t="s">
        <v>363</v>
      </c>
      <c r="O40" s="6" t="s">
        <v>364</v>
      </c>
      <c r="P40" s="7"/>
      <c r="Q40" s="11"/>
      <c r="R40" s="9">
        <v>99</v>
      </c>
      <c r="S40" s="8"/>
    </row>
    <row r="41" spans="1:19" ht="12.75">
      <c r="A41" s="1" t="s">
        <v>365</v>
      </c>
      <c r="B41" s="18" t="s">
        <v>366</v>
      </c>
      <c r="C41" s="3" t="s">
        <v>339</v>
      </c>
      <c r="D41" s="19" t="s">
        <v>367</v>
      </c>
      <c r="E41" s="4" t="str">
        <f>HYPERLINK("http://deutschlandviewer.bayern.de/ogc/getogc.cgi?VERSION=1.1.1&amp;SERVICE=WMS&amp;REQUEST=GetMap&amp;SRS=EPSG:31468&amp;BBOX=4429330,5253115,4431730,5255515&amp;WIDTH=600&amp;HEIGHT=600&amp;LAYERS=tk50&amp;STYLES=&amp;FORMAT=png&amp;","1:50.000 (1px=4m)")</f>
        <v>1:50.000 (1px=4m)</v>
      </c>
      <c r="F41" s="5">
        <v>1924</v>
      </c>
      <c r="G41" s="17" t="s">
        <v>218</v>
      </c>
      <c r="H41" s="17" t="s">
        <v>273</v>
      </c>
      <c r="I41" s="6" t="s">
        <v>368</v>
      </c>
      <c r="J41" s="7">
        <v>4430530</v>
      </c>
      <c r="K41" s="7">
        <v>5254315</v>
      </c>
      <c r="L41" s="8" t="s">
        <v>369</v>
      </c>
      <c r="M41" s="8" t="s">
        <v>370</v>
      </c>
      <c r="N41" s="6" t="s">
        <v>371</v>
      </c>
      <c r="O41" s="6" t="s">
        <v>372</v>
      </c>
      <c r="P41" s="7"/>
      <c r="Q41" s="11" t="s">
        <v>373</v>
      </c>
      <c r="R41" s="9">
        <v>50</v>
      </c>
      <c r="S41" s="9"/>
    </row>
    <row r="42" spans="1:19" ht="12.75">
      <c r="A42" s="1" t="s">
        <v>374</v>
      </c>
      <c r="B42" s="18" t="s">
        <v>375</v>
      </c>
      <c r="C42" s="3" t="s">
        <v>339</v>
      </c>
      <c r="D42" s="19" t="s">
        <v>376</v>
      </c>
      <c r="E42" s="4" t="str">
        <f>HYPERLINK("http://deutschlandviewer.bayern.de/ogc/getogc.cgi?VERSION=1.1.1&amp;SERVICE=WMS&amp;REQUEST=GetMap&amp;SRS=EPSG:31467&amp;BBOX=3591820,5241545,3594220,5243945&amp;WIDTH=600&amp;HEIGHT=600&amp;LAYERS=tk50&amp;STYLES=&amp;FORMAT=png&amp;","1:50.000 (1px=4m)")</f>
        <v>1:50.000 (1px=4m)</v>
      </c>
      <c r="F42" s="5">
        <v>2006</v>
      </c>
      <c r="G42" s="17" t="s">
        <v>377</v>
      </c>
      <c r="H42" s="17" t="s">
        <v>378</v>
      </c>
      <c r="I42" s="6" t="s">
        <v>379</v>
      </c>
      <c r="J42" s="7">
        <v>3593020</v>
      </c>
      <c r="K42" s="7">
        <v>5242745</v>
      </c>
      <c r="L42" s="8" t="s">
        <v>380</v>
      </c>
      <c r="M42" s="8" t="s">
        <v>381</v>
      </c>
      <c r="N42" s="6" t="s">
        <v>382</v>
      </c>
      <c r="O42" s="6" t="s">
        <v>383</v>
      </c>
      <c r="P42" s="7"/>
      <c r="Q42" s="11" t="s">
        <v>384</v>
      </c>
      <c r="R42" s="9">
        <v>35</v>
      </c>
      <c r="S42" s="9"/>
    </row>
    <row r="43" spans="1:19" ht="12.75">
      <c r="A43" s="1" t="s">
        <v>385</v>
      </c>
      <c r="B43" s="18" t="s">
        <v>386</v>
      </c>
      <c r="C43" s="3" t="s">
        <v>387</v>
      </c>
      <c r="D43" s="19" t="s">
        <v>388</v>
      </c>
      <c r="E43" s="4" t="str">
        <f>HYPERLINK("http://deutschlandviewer.bayern.de/ogc/getogc.cgi?VERSION=1.1.1&amp;SERVICE=WMS&amp;REQUEST=GetMap&amp;SRS=EPSG:31468&amp;BBOX=4577630,5264441,4580030,5266841&amp;WIDTH=600&amp;HEIGHT=600&amp;LAYERS=tk50&amp;STYLES=&amp;FORMAT=png&amp;","1:50.000 (1px=4m)")</f>
        <v>1:50.000 (1px=4m)</v>
      </c>
      <c r="F43" s="5">
        <v>2089</v>
      </c>
      <c r="G43" s="17" t="s">
        <v>330</v>
      </c>
      <c r="H43" s="17" t="s">
        <v>389</v>
      </c>
      <c r="I43" s="6" t="s">
        <v>390</v>
      </c>
      <c r="J43" s="7">
        <v>4578830</v>
      </c>
      <c r="K43" s="7">
        <v>5265641</v>
      </c>
      <c r="L43" s="8" t="s">
        <v>391</v>
      </c>
      <c r="M43" s="8" t="s">
        <v>392</v>
      </c>
      <c r="N43" s="6" t="s">
        <v>393</v>
      </c>
      <c r="O43" s="6" t="s">
        <v>394</v>
      </c>
      <c r="P43" s="7"/>
      <c r="Q43" s="11"/>
      <c r="R43" s="9">
        <v>99</v>
      </c>
      <c r="S43" s="9" t="s">
        <v>395</v>
      </c>
    </row>
    <row r="44" spans="1:19" ht="12.75">
      <c r="A44" s="1" t="s">
        <v>396</v>
      </c>
      <c r="B44" s="20" t="s">
        <v>397</v>
      </c>
      <c r="C44" s="3" t="s">
        <v>339</v>
      </c>
      <c r="D44" s="16" t="s">
        <v>398</v>
      </c>
      <c r="E44" s="4" t="str">
        <f>HYPERLINK("http://deutschlandviewer.bayern.de/ogc/getogc.cgi?VERSION=1.1.1&amp;SERVICE=WMS&amp;REQUEST=GetMap&amp;SRS=EPSG:31467&amp;BBOX=3591033,5241166,3593433,5243566&amp;WIDTH=600&amp;HEIGHT=600&amp;LAYERS=tk50&amp;STYLES=&amp;FORMAT=png&amp;","1:50.000 (1px=4m)")</f>
        <v>1:50.000 (1px=4m)</v>
      </c>
      <c r="F44" s="5">
        <v>2129</v>
      </c>
      <c r="G44" s="17" t="s">
        <v>377</v>
      </c>
      <c r="H44" s="17" t="s">
        <v>378</v>
      </c>
      <c r="I44" s="6" t="s">
        <v>379</v>
      </c>
      <c r="J44" s="7">
        <v>3592233</v>
      </c>
      <c r="K44" s="7">
        <v>5242366</v>
      </c>
      <c r="L44" s="8" t="s">
        <v>399</v>
      </c>
      <c r="M44" s="8" t="s">
        <v>400</v>
      </c>
      <c r="N44" s="6" t="s">
        <v>401</v>
      </c>
      <c r="O44" s="6" t="s">
        <v>402</v>
      </c>
      <c r="P44" s="7"/>
      <c r="Q44" s="11" t="s">
        <v>403</v>
      </c>
      <c r="R44" s="9">
        <v>50</v>
      </c>
      <c r="S44" s="8"/>
    </row>
    <row r="45" spans="1:19" ht="12.75">
      <c r="A45" s="1" t="s">
        <v>404</v>
      </c>
      <c r="B45" s="18" t="s">
        <v>405</v>
      </c>
      <c r="C45" s="2" t="s">
        <v>387</v>
      </c>
      <c r="D45" s="19" t="s">
        <v>406</v>
      </c>
      <c r="E45" s="4" t="str">
        <f>HYPERLINK("http://deutschlandviewer.bayern.de/ogc/getogc.cgi?VERSION=1.1.1&amp;SERVICE=WMS&amp;REQUEST=GetMap&amp;SRS=EPSG:31468&amp;BBOX=4576842,5260294,4579242,5262694&amp;WIDTH=600&amp;HEIGHT=600&amp;LAYERS=tk50&amp;STYLES=&amp;FORMAT=png&amp;","1:50.000 (1px=4m)")</f>
        <v>1:50.000 (1px=4m)</v>
      </c>
      <c r="F45" s="5">
        <v>2193</v>
      </c>
      <c r="G45" s="17" t="s">
        <v>330</v>
      </c>
      <c r="H45" s="17" t="s">
        <v>389</v>
      </c>
      <c r="I45" s="6" t="s">
        <v>407</v>
      </c>
      <c r="J45" s="7">
        <v>4578042</v>
      </c>
      <c r="K45" s="7">
        <v>5261494</v>
      </c>
      <c r="L45" s="8" t="s">
        <v>408</v>
      </c>
      <c r="M45" s="8" t="s">
        <v>409</v>
      </c>
      <c r="N45" s="6" t="s">
        <v>410</v>
      </c>
      <c r="O45" s="6" t="s">
        <v>411</v>
      </c>
      <c r="P45" s="7"/>
      <c r="Q45" s="11"/>
      <c r="R45" s="9">
        <v>99</v>
      </c>
      <c r="S45" s="9" t="s">
        <v>412</v>
      </c>
    </row>
    <row r="46" spans="1:19" ht="22.5">
      <c r="A46" s="1" t="s">
        <v>413</v>
      </c>
      <c r="B46" s="18" t="s">
        <v>414</v>
      </c>
      <c r="C46" s="3" t="s">
        <v>339</v>
      </c>
      <c r="D46" s="19" t="s">
        <v>415</v>
      </c>
      <c r="E46" s="4" t="str">
        <f>HYPERLINK("http://deutschlandviewer.bayern.de/ogc/getogc.cgi?VERSION=1.1.1&amp;SERVICE=WMS&amp;REQUEST=GetMap&amp;SRS=EPSG:31468&amp;BBOX=4431557,5249944,4433957,5252344&amp;WIDTH=600&amp;HEIGHT=600&amp;LAYERS=tk50&amp;STYLES=&amp;FORMAT=png&amp;","1:50.000 (1px=4m)")</f>
        <v>1:50.000 (1px=4m)</v>
      </c>
      <c r="F46" s="5">
        <v>2336</v>
      </c>
      <c r="G46" s="17" t="s">
        <v>218</v>
      </c>
      <c r="H46" s="17" t="s">
        <v>416</v>
      </c>
      <c r="I46" s="6" t="s">
        <v>417</v>
      </c>
      <c r="J46" s="7">
        <v>4432757</v>
      </c>
      <c r="K46" s="7">
        <v>5251144</v>
      </c>
      <c r="L46" s="8" t="s">
        <v>418</v>
      </c>
      <c r="M46" s="8" t="s">
        <v>419</v>
      </c>
      <c r="N46" s="6" t="s">
        <v>420</v>
      </c>
      <c r="O46" s="6" t="s">
        <v>421</v>
      </c>
      <c r="P46" s="7"/>
      <c r="Q46" s="11"/>
      <c r="R46" s="9">
        <v>99</v>
      </c>
      <c r="S46" s="9"/>
    </row>
    <row r="47" spans="1:19" ht="12.75">
      <c r="A47" s="1" t="s">
        <v>422</v>
      </c>
      <c r="B47" s="27" t="s">
        <v>423</v>
      </c>
      <c r="C47" s="3" t="s">
        <v>339</v>
      </c>
      <c r="D47" s="28" t="s">
        <v>424</v>
      </c>
      <c r="E47" s="29" t="str">
        <f>HYPERLINK("http://deutschlandviewer.bayern.de/ogc/getogc.cgi?VERSION=1.1.1&amp;SERVICE=WMS&amp;REQUEST=GetMap&amp;SRS=EPSG:31468&amp;BBOX=4432076,5249954,4434476,5252354&amp;WIDTH=600&amp;HEIGHT=600&amp;LAYERS=tk50&amp;STYLES=&amp;FORMAT=png&amp;","1:50.000 (1px=4m)")</f>
        <v>1:50.000 (1px=4m)</v>
      </c>
      <c r="F47" s="30">
        <v>2351</v>
      </c>
      <c r="G47" s="17" t="s">
        <v>218</v>
      </c>
      <c r="H47" s="17" t="s">
        <v>416</v>
      </c>
      <c r="I47" s="31" t="s">
        <v>417</v>
      </c>
      <c r="J47" s="32">
        <v>4433276</v>
      </c>
      <c r="K47" s="32">
        <v>5251154</v>
      </c>
      <c r="L47" s="17" t="s">
        <v>425</v>
      </c>
      <c r="M47" s="17" t="s">
        <v>426</v>
      </c>
      <c r="N47" s="32">
        <v>32659580</v>
      </c>
      <c r="O47" s="32">
        <v>5251284</v>
      </c>
      <c r="P47" s="31"/>
      <c r="Q47" s="31"/>
      <c r="R47" s="9">
        <v>99</v>
      </c>
      <c r="S47" s="3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Ludger Vorberg</dc:creator>
  <cp:keywords/>
  <dc:description/>
  <cp:lastModifiedBy>FIFI</cp:lastModifiedBy>
  <dcterms:created xsi:type="dcterms:W3CDTF">2008-11-03T18:34:08Z</dcterms:created>
  <dcterms:modified xsi:type="dcterms:W3CDTF">2008-11-06T14:15:09Z</dcterms:modified>
  <cp:category/>
  <cp:version/>
  <cp:contentType/>
  <cp:contentStatus/>
</cp:coreProperties>
</file>